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user\Desktop\honlapra rendeletek 2021\"/>
    </mc:Choice>
  </mc:AlternateContent>
  <xr:revisionPtr revIDLastSave="0" documentId="8_{CDF2F97C-447D-4CCF-BAC7-A854C6734BB6}" xr6:coauthVersionLast="36" xr6:coauthVersionMax="36" xr10:uidLastSave="{00000000-0000-0000-0000-000000000000}"/>
  <bookViews>
    <workbookView xWindow="32760" yWindow="32760" windowWidth="16380" windowHeight="8190" xr2:uid="{00000000-000D-0000-FFFF-FFFF00000000}"/>
  </bookViews>
  <sheets>
    <sheet name="1- mell" sheetId="18" r:id="rId1"/>
    <sheet name="2. mell." sheetId="2" r:id="rId2"/>
    <sheet name="3. sz. mell." sheetId="3" r:id="rId3"/>
    <sheet name="4. mell." sheetId="4" r:id="rId4"/>
    <sheet name="4.1 " sheetId="5" r:id="rId5"/>
    <sheet name="5. mell." sheetId="6" r:id="rId6"/>
    <sheet name="6. mell." sheetId="7" r:id="rId7"/>
    <sheet name="7. mell." sheetId="8" r:id="rId8"/>
    <sheet name="8. mell." sheetId="9" r:id="rId9"/>
    <sheet name="9. mell." sheetId="10" r:id="rId10"/>
    <sheet name="10. mell." sheetId="11" r:id="rId11"/>
    <sheet name="11. mell." sheetId="12" r:id="rId12"/>
    <sheet name="12. mell." sheetId="13" r:id="rId13"/>
    <sheet name="13. mell." sheetId="14" r:id="rId14"/>
    <sheet name="14. mell" sheetId="15" r:id="rId15"/>
    <sheet name="15. mell." sheetId="16" r:id="rId16"/>
    <sheet name="16. mell" sheetId="17" r:id="rId17"/>
  </sheets>
  <definedNames>
    <definedName name="_xlnm.Print_Titles" localSheetId="10">'10. mell.'!$6:$6</definedName>
    <definedName name="_xlnm.Print_Titles" localSheetId="1">'2. mell.'!$6:$6</definedName>
    <definedName name="_xlnm.Print_Titles" localSheetId="2">'3. sz. mell.'!$6:$6</definedName>
    <definedName name="_xlnm.Print_Area" localSheetId="15">'15. mell.'!$A$1:$N$25</definedName>
    <definedName name="_xlnm.Print_Area" localSheetId="7">'7. mell.'!$A$1:$J$23</definedName>
  </definedNames>
  <calcPr calcId="191029"/>
</workbook>
</file>

<file path=xl/calcChain.xml><?xml version="1.0" encoding="utf-8"?>
<calcChain xmlns="http://schemas.openxmlformats.org/spreadsheetml/2006/main">
  <c r="C14" i="18" l="1"/>
  <c r="C16" i="18" s="1"/>
  <c r="E27" i="6"/>
  <c r="F12" i="12"/>
  <c r="F15" i="12"/>
  <c r="F19" i="12" s="1"/>
  <c r="F18" i="12"/>
  <c r="F23" i="12"/>
  <c r="D37" i="10"/>
  <c r="D39" i="10" s="1"/>
  <c r="C31" i="3"/>
  <c r="F116" i="2"/>
  <c r="G40" i="2"/>
  <c r="G41" i="2" s="1"/>
  <c r="D17" i="10"/>
  <c r="D28" i="10"/>
  <c r="D50" i="10"/>
  <c r="D61" i="10"/>
  <c r="D72" i="10"/>
  <c r="D83" i="10"/>
  <c r="D94" i="10"/>
  <c r="D105" i="10"/>
  <c r="D116" i="10"/>
  <c r="C37" i="10"/>
  <c r="C39" i="10" s="1"/>
  <c r="E21" i="17"/>
  <c r="E12" i="17"/>
  <c r="E22" i="17" s="1"/>
  <c r="E28" i="17" s="1"/>
  <c r="E26" i="17"/>
  <c r="G53" i="2"/>
  <c r="F53" i="2" s="1"/>
  <c r="G18" i="3"/>
  <c r="G43" i="2"/>
  <c r="G44" i="2"/>
  <c r="C24" i="18"/>
  <c r="C26" i="18" s="1"/>
  <c r="D13" i="3"/>
  <c r="E13" i="3"/>
  <c r="E19" i="3" s="1"/>
  <c r="D19" i="3"/>
  <c r="D22" i="3"/>
  <c r="E22" i="3"/>
  <c r="D31" i="3"/>
  <c r="D33" i="3"/>
  <c r="E31" i="3"/>
  <c r="D43" i="3"/>
  <c r="E43" i="3"/>
  <c r="E49" i="3" s="1"/>
  <c r="E56" i="3" s="1"/>
  <c r="D46" i="3"/>
  <c r="D49" i="3" s="1"/>
  <c r="E46" i="3"/>
  <c r="D55" i="3"/>
  <c r="E55" i="3"/>
  <c r="D62" i="3"/>
  <c r="E62" i="3"/>
  <c r="D68" i="3"/>
  <c r="E68" i="3"/>
  <c r="D85" i="3"/>
  <c r="E85" i="3"/>
  <c r="D88" i="3"/>
  <c r="E88" i="3"/>
  <c r="F18" i="3"/>
  <c r="F25" i="3"/>
  <c r="F26" i="3"/>
  <c r="F29" i="3"/>
  <c r="F30" i="3"/>
  <c r="F32" i="3"/>
  <c r="F34" i="3"/>
  <c r="F35" i="3"/>
  <c r="F37" i="3"/>
  <c r="F38" i="3"/>
  <c r="F39" i="3"/>
  <c r="F41" i="3"/>
  <c r="F43" i="3" s="1"/>
  <c r="F42" i="3"/>
  <c r="F44" i="3"/>
  <c r="F46" i="3"/>
  <c r="F45" i="3"/>
  <c r="F47" i="3"/>
  <c r="F51" i="3"/>
  <c r="F52" i="3"/>
  <c r="F61" i="3"/>
  <c r="F64" i="3"/>
  <c r="F70" i="3"/>
  <c r="F71" i="3"/>
  <c r="F86" i="3"/>
  <c r="F89" i="3"/>
  <c r="F94" i="3"/>
  <c r="F95" i="3"/>
  <c r="F101" i="3"/>
  <c r="F104" i="3"/>
  <c r="F10" i="3"/>
  <c r="F12" i="3"/>
  <c r="D29" i="6"/>
  <c r="D36" i="6" s="1"/>
  <c r="C29" i="6"/>
  <c r="C36" i="6" s="1"/>
  <c r="F9" i="3"/>
  <c r="F7" i="3"/>
  <c r="F79" i="2"/>
  <c r="F80" i="2"/>
  <c r="F81" i="2"/>
  <c r="F82" i="2"/>
  <c r="F85" i="2"/>
  <c r="F87" i="2"/>
  <c r="F89" i="2"/>
  <c r="F90" i="2"/>
  <c r="F100" i="2"/>
  <c r="F111" i="2"/>
  <c r="F113" i="2"/>
  <c r="F121" i="2"/>
  <c r="F122" i="2"/>
  <c r="F128" i="2"/>
  <c r="F129" i="2"/>
  <c r="F131" i="2"/>
  <c r="F15" i="2"/>
  <c r="F19" i="2"/>
  <c r="F26" i="2"/>
  <c r="F27" i="2"/>
  <c r="F31" i="2"/>
  <c r="F34" i="2"/>
  <c r="F35" i="2"/>
  <c r="F37" i="2"/>
  <c r="F38" i="2"/>
  <c r="F39" i="2"/>
  <c r="F42" i="2"/>
  <c r="F46" i="2"/>
  <c r="F59" i="2"/>
  <c r="F62" i="2"/>
  <c r="F63" i="2"/>
  <c r="F69" i="2"/>
  <c r="B24" i="18"/>
  <c r="B26" i="18" s="1"/>
  <c r="B14" i="18"/>
  <c r="B16" i="18" s="1"/>
  <c r="B24" i="15"/>
  <c r="F45" i="2"/>
  <c r="F28" i="2"/>
  <c r="C21" i="2"/>
  <c r="C24" i="2" s="1"/>
  <c r="C16" i="2"/>
  <c r="C7" i="2"/>
  <c r="F7" i="2" s="1"/>
  <c r="B22" i="4"/>
  <c r="C22" i="4"/>
  <c r="E22" i="4"/>
  <c r="D22" i="4"/>
  <c r="D20" i="5"/>
  <c r="C23" i="12"/>
  <c r="C18" i="12"/>
  <c r="C15" i="12"/>
  <c r="C12" i="12"/>
  <c r="C19" i="12" s="1"/>
  <c r="C24" i="12" s="1"/>
  <c r="F47" i="2"/>
  <c r="F48" i="2"/>
  <c r="F49" i="2"/>
  <c r="D23" i="12"/>
  <c r="E23" i="12"/>
  <c r="D18" i="12"/>
  <c r="E18" i="12"/>
  <c r="E28" i="6"/>
  <c r="E29" i="6" s="1"/>
  <c r="E30" i="6"/>
  <c r="E31" i="6"/>
  <c r="E32" i="6"/>
  <c r="E33" i="6"/>
  <c r="N9" i="16"/>
  <c r="N8" i="16"/>
  <c r="N7" i="16"/>
  <c r="N6" i="16"/>
  <c r="D14" i="16"/>
  <c r="C14" i="16"/>
  <c r="B14" i="16"/>
  <c r="B8" i="13"/>
  <c r="B15" i="13"/>
  <c r="C43" i="3"/>
  <c r="N24" i="16"/>
  <c r="B25" i="16"/>
  <c r="N10" i="16"/>
  <c r="C17" i="11"/>
  <c r="C28" i="11"/>
  <c r="C39" i="11"/>
  <c r="C50" i="11"/>
  <c r="C61" i="11"/>
  <c r="C72" i="11"/>
  <c r="C83" i="11"/>
  <c r="C94" i="11"/>
  <c r="C105" i="11"/>
  <c r="C116" i="11"/>
  <c r="D12" i="12"/>
  <c r="D19" i="12" s="1"/>
  <c r="D24" i="12" s="1"/>
  <c r="E12" i="12"/>
  <c r="E19" i="12"/>
  <c r="E24" i="12" s="1"/>
  <c r="D15" i="12"/>
  <c r="E15" i="12"/>
  <c r="B21" i="13"/>
  <c r="B23" i="13" s="1"/>
  <c r="B11" i="14"/>
  <c r="B15" i="14"/>
  <c r="C6" i="15"/>
  <c r="D6" i="15" s="1"/>
  <c r="E6" i="15" s="1"/>
  <c r="C7" i="15"/>
  <c r="D7" i="15"/>
  <c r="E7" i="15" s="1"/>
  <c r="C8" i="15"/>
  <c r="D8" i="15" s="1"/>
  <c r="E8" i="15" s="1"/>
  <c r="C9" i="15"/>
  <c r="D9" i="15"/>
  <c r="E9" i="15" s="1"/>
  <c r="C10" i="15"/>
  <c r="D10" i="15" s="1"/>
  <c r="E10" i="15" s="1"/>
  <c r="C11" i="15"/>
  <c r="D11" i="15"/>
  <c r="E11" i="15" s="1"/>
  <c r="C12" i="15"/>
  <c r="D12" i="15" s="1"/>
  <c r="E12" i="15" s="1"/>
  <c r="C13" i="15"/>
  <c r="D13" i="15"/>
  <c r="E13" i="15" s="1"/>
  <c r="B14" i="15"/>
  <c r="C14" i="15" s="1"/>
  <c r="C15" i="15"/>
  <c r="C17" i="15"/>
  <c r="D17" i="15" s="1"/>
  <c r="E17" i="15" s="1"/>
  <c r="C18" i="15"/>
  <c r="D18" i="15"/>
  <c r="E18" i="15" s="1"/>
  <c r="C19" i="15"/>
  <c r="D19" i="15" s="1"/>
  <c r="E19" i="15" s="1"/>
  <c r="C20" i="15"/>
  <c r="D20" i="15"/>
  <c r="E20" i="15" s="1"/>
  <c r="C21" i="15"/>
  <c r="D21" i="15" s="1"/>
  <c r="E21" i="15"/>
  <c r="C22" i="15"/>
  <c r="D22" i="15"/>
  <c r="E22" i="15" s="1"/>
  <c r="C23" i="15"/>
  <c r="D23" i="15" s="1"/>
  <c r="E23" i="15" s="1"/>
  <c r="C24" i="15"/>
  <c r="C26" i="15"/>
  <c r="C25" i="15"/>
  <c r="D25" i="15"/>
  <c r="E25" i="15" s="1"/>
  <c r="N11" i="16"/>
  <c r="N12" i="16"/>
  <c r="N13" i="16"/>
  <c r="E14" i="16"/>
  <c r="F14" i="16"/>
  <c r="N14" i="16" s="1"/>
  <c r="G14" i="16"/>
  <c r="H14" i="16"/>
  <c r="I14" i="16"/>
  <c r="J14" i="16"/>
  <c r="K14" i="16"/>
  <c r="L14" i="16"/>
  <c r="M14" i="16"/>
  <c r="N15" i="16"/>
  <c r="N16" i="16"/>
  <c r="N17" i="16"/>
  <c r="N18" i="16"/>
  <c r="N19" i="16"/>
  <c r="J25" i="16"/>
  <c r="K25" i="16"/>
  <c r="L25" i="16"/>
  <c r="N21" i="16"/>
  <c r="N22" i="16"/>
  <c r="N23" i="16"/>
  <c r="C25" i="16"/>
  <c r="D25" i="16"/>
  <c r="E25" i="16"/>
  <c r="F25" i="16"/>
  <c r="G25" i="16"/>
  <c r="H25" i="16"/>
  <c r="I25" i="16"/>
  <c r="M25" i="16"/>
  <c r="D12" i="17"/>
  <c r="D22" i="17" s="1"/>
  <c r="D21" i="17"/>
  <c r="D26" i="17"/>
  <c r="F8" i="2"/>
  <c r="F9" i="2"/>
  <c r="F10" i="2"/>
  <c r="G11" i="2"/>
  <c r="G12" i="2"/>
  <c r="F12" i="2" s="1"/>
  <c r="F13" i="2"/>
  <c r="F14" i="2"/>
  <c r="F16" i="2"/>
  <c r="F17" i="2"/>
  <c r="F18" i="2"/>
  <c r="F22" i="2"/>
  <c r="G23" i="2"/>
  <c r="F23" i="2" s="1"/>
  <c r="G29" i="2"/>
  <c r="C30" i="2"/>
  <c r="G33" i="2"/>
  <c r="F33" i="2" s="1"/>
  <c r="F32" i="2"/>
  <c r="C33" i="2"/>
  <c r="F36" i="2"/>
  <c r="C41" i="2"/>
  <c r="C44" i="2"/>
  <c r="C50" i="2"/>
  <c r="C51" i="2"/>
  <c r="G52" i="2"/>
  <c r="F52" i="2"/>
  <c r="G54" i="2"/>
  <c r="F54" i="2"/>
  <c r="G55" i="2"/>
  <c r="F55" i="2"/>
  <c r="G56" i="2"/>
  <c r="F56" i="2"/>
  <c r="G57" i="2"/>
  <c r="F57" i="2" s="1"/>
  <c r="G58" i="2"/>
  <c r="C60" i="2"/>
  <c r="G61" i="2"/>
  <c r="F61" i="2"/>
  <c r="G64" i="2"/>
  <c r="F64" i="2"/>
  <c r="C65" i="2"/>
  <c r="C77" i="2"/>
  <c r="C103" i="2" s="1"/>
  <c r="G66" i="2"/>
  <c r="F66" i="2"/>
  <c r="G67" i="2"/>
  <c r="F67" i="2"/>
  <c r="G68" i="2"/>
  <c r="F68" i="2"/>
  <c r="G70" i="2"/>
  <c r="F70" i="2"/>
  <c r="F71" i="2"/>
  <c r="G72" i="2"/>
  <c r="F72" i="2" s="1"/>
  <c r="G73" i="2"/>
  <c r="F73" i="2" s="1"/>
  <c r="G74" i="2"/>
  <c r="F74" i="2" s="1"/>
  <c r="F75" i="2"/>
  <c r="F76" i="2"/>
  <c r="D77" i="2"/>
  <c r="E77" i="2"/>
  <c r="G83" i="2"/>
  <c r="G84" i="2"/>
  <c r="F84" i="2" s="1"/>
  <c r="C86" i="2"/>
  <c r="G88" i="2"/>
  <c r="G91" i="2"/>
  <c r="F91" i="2" s="1"/>
  <c r="F88" i="2"/>
  <c r="C91" i="2"/>
  <c r="G92" i="2"/>
  <c r="G93" i="2"/>
  <c r="F93" i="2" s="1"/>
  <c r="G94" i="2"/>
  <c r="F94" i="2" s="1"/>
  <c r="F95" i="2"/>
  <c r="G96" i="2"/>
  <c r="F96" i="2" s="1"/>
  <c r="G97" i="2"/>
  <c r="F97" i="2" s="1"/>
  <c r="G98" i="2"/>
  <c r="F98" i="2" s="1"/>
  <c r="G99" i="2"/>
  <c r="F99" i="2" s="1"/>
  <c r="C101" i="2"/>
  <c r="C102" i="2" s="1"/>
  <c r="D101" i="2"/>
  <c r="E101" i="2"/>
  <c r="G104" i="2"/>
  <c r="F104" i="2" s="1"/>
  <c r="G105" i="2"/>
  <c r="F105" i="2" s="1"/>
  <c r="G106" i="2"/>
  <c r="F106" i="2" s="1"/>
  <c r="C107" i="2"/>
  <c r="G108" i="2"/>
  <c r="F108" i="2"/>
  <c r="G109" i="2"/>
  <c r="F109" i="2"/>
  <c r="G110" i="2"/>
  <c r="G114" i="2"/>
  <c r="F114" i="2" s="1"/>
  <c r="G112" i="2"/>
  <c r="F112" i="2" s="1"/>
  <c r="C114" i="2"/>
  <c r="G115" i="2"/>
  <c r="F115" i="2" s="1"/>
  <c r="G117" i="2"/>
  <c r="F117" i="2" s="1"/>
  <c r="G118" i="2"/>
  <c r="F118" i="2" s="1"/>
  <c r="G119" i="2"/>
  <c r="F119" i="2" s="1"/>
  <c r="G120" i="2"/>
  <c r="C123" i="2"/>
  <c r="F123" i="2" s="1"/>
  <c r="D124" i="2"/>
  <c r="E124" i="2"/>
  <c r="G125" i="2"/>
  <c r="F125" i="2"/>
  <c r="G126" i="2"/>
  <c r="F126" i="2"/>
  <c r="G127" i="2"/>
  <c r="F127" i="2"/>
  <c r="C130" i="2"/>
  <c r="D130" i="2"/>
  <c r="D133" i="2" s="1"/>
  <c r="E130" i="2"/>
  <c r="E133" i="2" s="1"/>
  <c r="G132" i="2"/>
  <c r="F132" i="2" s="1"/>
  <c r="G8" i="3"/>
  <c r="G11" i="3"/>
  <c r="F11" i="3" s="1"/>
  <c r="C13" i="3"/>
  <c r="C19" i="3" s="1"/>
  <c r="G14" i="3"/>
  <c r="F14" i="3" s="1"/>
  <c r="G15" i="3"/>
  <c r="F15" i="3" s="1"/>
  <c r="G16" i="3"/>
  <c r="F16" i="3" s="1"/>
  <c r="G17" i="3"/>
  <c r="F17" i="3" s="1"/>
  <c r="G20" i="3"/>
  <c r="G21" i="3"/>
  <c r="F21" i="3" s="1"/>
  <c r="C22" i="3"/>
  <c r="C33" i="3" s="1"/>
  <c r="G23" i="3"/>
  <c r="F23" i="3" s="1"/>
  <c r="G24" i="3"/>
  <c r="F24" i="3" s="1"/>
  <c r="G27" i="3"/>
  <c r="G28" i="3"/>
  <c r="F28" i="3" s="1"/>
  <c r="G36" i="3"/>
  <c r="G40" i="3"/>
  <c r="F40" i="3"/>
  <c r="G43" i="3"/>
  <c r="C46" i="3"/>
  <c r="C49" i="3" s="1"/>
  <c r="G46" i="3"/>
  <c r="G48" i="3"/>
  <c r="F48" i="3" s="1"/>
  <c r="G50" i="3"/>
  <c r="G55" i="3" s="1"/>
  <c r="G54" i="3"/>
  <c r="F54" i="3"/>
  <c r="C55" i="3"/>
  <c r="G57" i="3"/>
  <c r="F57" i="3" s="1"/>
  <c r="G58" i="3"/>
  <c r="F58" i="3" s="1"/>
  <c r="G59" i="3"/>
  <c r="F59" i="3" s="1"/>
  <c r="G60" i="3"/>
  <c r="F60" i="3" s="1"/>
  <c r="C62" i="3"/>
  <c r="G63" i="3"/>
  <c r="G65" i="3"/>
  <c r="F65" i="3" s="1"/>
  <c r="G66" i="3"/>
  <c r="F66" i="3" s="1"/>
  <c r="G67" i="3"/>
  <c r="F67" i="3" s="1"/>
  <c r="C68" i="3"/>
  <c r="G69" i="3"/>
  <c r="F69" i="3"/>
  <c r="G72" i="3"/>
  <c r="F72" i="3"/>
  <c r="G73" i="3"/>
  <c r="F73" i="3" s="1"/>
  <c r="C74" i="3"/>
  <c r="D74" i="3"/>
  <c r="D75" i="3" s="1"/>
  <c r="E74" i="3"/>
  <c r="G77" i="3"/>
  <c r="F77" i="3"/>
  <c r="G78" i="3"/>
  <c r="F78" i="3" s="1"/>
  <c r="G79" i="3"/>
  <c r="F79" i="3" s="1"/>
  <c r="C80" i="3"/>
  <c r="D80" i="3"/>
  <c r="E80" i="3"/>
  <c r="E106" i="3"/>
  <c r="G81" i="3"/>
  <c r="F81" i="3" s="1"/>
  <c r="G82" i="3"/>
  <c r="F82" i="3" s="1"/>
  <c r="G83" i="3"/>
  <c r="F83" i="3"/>
  <c r="G84" i="3"/>
  <c r="F84" i="3"/>
  <c r="F85" i="3" s="1"/>
  <c r="C85" i="3"/>
  <c r="G85" i="3"/>
  <c r="G87" i="3"/>
  <c r="F87" i="3"/>
  <c r="F88" i="3" s="1"/>
  <c r="G90" i="3"/>
  <c r="F90" i="3" s="1"/>
  <c r="G91" i="3"/>
  <c r="F91" i="3" s="1"/>
  <c r="G92" i="3"/>
  <c r="F92" i="3" s="1"/>
  <c r="G93" i="3"/>
  <c r="F93" i="3" s="1"/>
  <c r="C96" i="3"/>
  <c r="D96" i="3"/>
  <c r="D97" i="3"/>
  <c r="E96" i="3"/>
  <c r="E97" i="3" s="1"/>
  <c r="G96" i="3"/>
  <c r="F96" i="3" s="1"/>
  <c r="G98" i="3"/>
  <c r="F98" i="3"/>
  <c r="G99" i="3"/>
  <c r="F99" i="3"/>
  <c r="F103" i="3" s="1"/>
  <c r="G100" i="3"/>
  <c r="F100" i="3"/>
  <c r="G102" i="3"/>
  <c r="F102" i="3"/>
  <c r="C103" i="3"/>
  <c r="D103" i="3"/>
  <c r="D106" i="3" s="1"/>
  <c r="E103" i="3"/>
  <c r="G105" i="3"/>
  <c r="F105" i="3"/>
  <c r="B20" i="5"/>
  <c r="C20" i="5"/>
  <c r="E20" i="5"/>
  <c r="E8" i="6"/>
  <c r="E9" i="6"/>
  <c r="E11" i="6"/>
  <c r="E12" i="6"/>
  <c r="E14" i="6"/>
  <c r="E15" i="6"/>
  <c r="E17" i="6"/>
  <c r="E18" i="6"/>
  <c r="E19" i="6"/>
  <c r="E20" i="6"/>
  <c r="E21" i="6"/>
  <c r="E22" i="6"/>
  <c r="E24" i="6"/>
  <c r="C24" i="6"/>
  <c r="D24" i="6"/>
  <c r="I7" i="7"/>
  <c r="I8" i="7"/>
  <c r="I9" i="7"/>
  <c r="I10" i="7"/>
  <c r="I11" i="7"/>
  <c r="I12" i="7"/>
  <c r="I13" i="7"/>
  <c r="I14" i="7"/>
  <c r="I15" i="7"/>
  <c r="C16" i="7"/>
  <c r="D16" i="7"/>
  <c r="E16" i="7"/>
  <c r="F16" i="7"/>
  <c r="G16" i="7"/>
  <c r="H16" i="7"/>
  <c r="C15" i="8"/>
  <c r="D15" i="8"/>
  <c r="C19" i="8"/>
  <c r="C23" i="8"/>
  <c r="D19" i="8"/>
  <c r="D23" i="8"/>
  <c r="C8" i="9"/>
  <c r="C15" i="9"/>
  <c r="C17" i="9"/>
  <c r="C24" i="9"/>
  <c r="C27" i="9"/>
  <c r="C40" i="9"/>
  <c r="C17" i="10"/>
  <c r="C28" i="10"/>
  <c r="C50" i="10"/>
  <c r="C61" i="10"/>
  <c r="C72" i="10"/>
  <c r="C83" i="10"/>
  <c r="C94" i="10"/>
  <c r="C105" i="10"/>
  <c r="C116" i="10"/>
  <c r="C88" i="3"/>
  <c r="N20" i="16"/>
  <c r="B26" i="15"/>
  <c r="B16" i="15"/>
  <c r="G50" i="2"/>
  <c r="F50" i="2"/>
  <c r="G65" i="2"/>
  <c r="F65" i="2"/>
  <c r="F21" i="2"/>
  <c r="E33" i="3"/>
  <c r="E75" i="3"/>
  <c r="F40" i="2"/>
  <c r="F53" i="3"/>
  <c r="F36" i="3"/>
  <c r="F49" i="3" s="1"/>
  <c r="D15" i="15"/>
  <c r="E15" i="15"/>
  <c r="G130" i="2"/>
  <c r="F130" i="2" s="1"/>
  <c r="G88" i="3"/>
  <c r="E36" i="6"/>
  <c r="F44" i="2"/>
  <c r="G74" i="3"/>
  <c r="G103" i="3"/>
  <c r="D24" i="15"/>
  <c r="C20" i="2"/>
  <c r="F43" i="2"/>
  <c r="F110" i="2"/>
  <c r="C25" i="2"/>
  <c r="E24" i="15"/>
  <c r="E26" i="15" s="1"/>
  <c r="D26" i="15"/>
  <c r="C78" i="2"/>
  <c r="G78" i="2" s="1"/>
  <c r="F78" i="2" s="1"/>
  <c r="F63" i="3" l="1"/>
  <c r="F68" i="3" s="1"/>
  <c r="G68" i="3"/>
  <c r="G75" i="3" s="1"/>
  <c r="G80" i="3"/>
  <c r="G97" i="3" s="1"/>
  <c r="G106" i="3" s="1"/>
  <c r="F120" i="2"/>
  <c r="F24" i="12"/>
  <c r="G77" i="2"/>
  <c r="F77" i="2" s="1"/>
  <c r="F80" i="3"/>
  <c r="F97" i="3" s="1"/>
  <c r="F106" i="3" s="1"/>
  <c r="F41" i="2"/>
  <c r="G51" i="2"/>
  <c r="F51" i="2" s="1"/>
  <c r="F74" i="3"/>
  <c r="C97" i="3"/>
  <c r="C106" i="3" s="1"/>
  <c r="E107" i="3"/>
  <c r="F92" i="2"/>
  <c r="G101" i="2"/>
  <c r="F11" i="2"/>
  <c r="G20" i="2"/>
  <c r="C41" i="9"/>
  <c r="C75" i="3"/>
  <c r="G31" i="3"/>
  <c r="F27" i="3"/>
  <c r="F31" i="3" s="1"/>
  <c r="F8" i="3"/>
  <c r="F13" i="3" s="1"/>
  <c r="F19" i="3" s="1"/>
  <c r="G13" i="3"/>
  <c r="G19" i="3" s="1"/>
  <c r="C124" i="2"/>
  <c r="C133" i="2" s="1"/>
  <c r="C134" i="2" s="1"/>
  <c r="D28" i="17"/>
  <c r="D14" i="15"/>
  <c r="C16" i="15"/>
  <c r="N25" i="16"/>
  <c r="E76" i="3"/>
  <c r="G107" i="2"/>
  <c r="F107" i="2" s="1"/>
  <c r="G24" i="2"/>
  <c r="F24" i="2" s="1"/>
  <c r="I16" i="7"/>
  <c r="G62" i="3"/>
  <c r="F62" i="3"/>
  <c r="F50" i="3"/>
  <c r="F55" i="3" s="1"/>
  <c r="C56" i="3"/>
  <c r="G49" i="3"/>
  <c r="G22" i="3"/>
  <c r="F20" i="3"/>
  <c r="F22" i="3" s="1"/>
  <c r="G86" i="2"/>
  <c r="F86" i="2" s="1"/>
  <c r="F83" i="2"/>
  <c r="F58" i="2"/>
  <c r="G60" i="2"/>
  <c r="F60" i="2" s="1"/>
  <c r="G30" i="2"/>
  <c r="F30" i="2" s="1"/>
  <c r="F29" i="2"/>
  <c r="D56" i="3"/>
  <c r="D76" i="3" s="1"/>
  <c r="D107" i="3" s="1"/>
  <c r="G56" i="3" l="1"/>
  <c r="G76" i="3" s="1"/>
  <c r="G33" i="3"/>
  <c r="F101" i="2"/>
  <c r="G102" i="2"/>
  <c r="F102" i="2" s="1"/>
  <c r="G124" i="2"/>
  <c r="C76" i="3"/>
  <c r="C107" i="3" s="1"/>
  <c r="E14" i="15"/>
  <c r="E16" i="15" s="1"/>
  <c r="D16" i="15"/>
  <c r="F75" i="3"/>
  <c r="F56" i="3"/>
  <c r="F76" i="3" s="1"/>
  <c r="F107" i="3" s="1"/>
  <c r="F33" i="3"/>
  <c r="G25" i="2"/>
  <c r="F20" i="2"/>
  <c r="G107" i="3"/>
  <c r="F124" i="2" l="1"/>
  <c r="G133" i="2"/>
  <c r="G103" i="2"/>
  <c r="F103" i="2" s="1"/>
  <c r="F25" i="2"/>
  <c r="G134" i="2" l="1"/>
  <c r="F134" i="2" s="1"/>
  <c r="F133" i="2"/>
</calcChain>
</file>

<file path=xl/sharedStrings.xml><?xml version="1.0" encoding="utf-8"?>
<sst xmlns="http://schemas.openxmlformats.org/spreadsheetml/2006/main" count="1368" uniqueCount="805">
  <si>
    <t>Adatok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</si>
  <si>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</si>
  <si>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</si>
  <si>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</si>
  <si>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</si>
  <si>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</si>
  <si>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</si>
  <si>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</si>
  <si>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</si>
  <si>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</si>
  <si>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</si>
  <si>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</si>
  <si>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</si>
  <si>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</si>
  <si>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</si>
  <si>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</si>
  <si>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</si>
  <si>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</si>
  <si>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</si>
  <si>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</si>
  <si>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</si>
  <si>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</si>
  <si>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</si>
  <si>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Kiadások (Adatok forintban!)</t>
  </si>
  <si>
    <t>Kiadási előirányzatok Önkormányzat</t>
  </si>
  <si>
    <t>Rovat megnevezése</t>
  </si>
  <si>
    <t>Rovat-szám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</si>
  <si>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</si>
  <si>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</si>
  <si>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</si>
  <si>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</si>
  <si>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</si>
  <si>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</si>
  <si>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</si>
  <si>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</si>
  <si>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</si>
  <si>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</si>
  <si>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</si>
  <si>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</si>
  <si>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</si>
  <si>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</si>
  <si>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</si>
  <si>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</si>
  <si>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</si>
  <si>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</si>
  <si>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</si>
  <si>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</si>
  <si>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</si>
  <si>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</si>
  <si>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</si>
  <si>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</si>
  <si>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</si>
  <si>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</si>
  <si>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</si>
  <si>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</si>
  <si>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</si>
  <si>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</si>
  <si>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</si>
  <si>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</si>
  <si>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</si>
  <si>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</si>
  <si>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</si>
  <si>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</si>
  <si>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</si>
  <si>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</si>
  <si>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</si>
  <si>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</si>
  <si>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</si>
  <si>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</si>
  <si>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</si>
  <si>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</si>
  <si>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</si>
  <si>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</si>
  <si>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</si>
  <si>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</si>
  <si>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</si>
  <si>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</si>
  <si>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</si>
  <si>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</si>
  <si>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</si>
  <si>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</si>
  <si>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</si>
  <si>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</si>
  <si>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</si>
  <si>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</si>
  <si>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</si>
  <si>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</si>
  <si>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</si>
  <si>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</si>
  <si>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</si>
  <si>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</si>
  <si>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</si>
  <si>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</si>
  <si>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</si>
  <si>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</si>
  <si>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</si>
  <si>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</si>
  <si>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</si>
  <si>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</si>
  <si>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</si>
  <si>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</si>
  <si>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</si>
  <si>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</si>
  <si>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</si>
  <si>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</si>
  <si>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</si>
  <si>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</si>
  <si>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</si>
  <si>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</si>
  <si>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</si>
  <si>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</si>
  <si>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</si>
  <si>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</si>
  <si>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</si>
  <si>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</si>
  <si>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</si>
  <si>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</si>
  <si>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</si>
  <si>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</si>
  <si>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</si>
  <si>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</si>
  <si>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</si>
  <si>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</si>
  <si>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</si>
  <si>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</si>
  <si>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</si>
  <si>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</si>
  <si>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</si>
  <si>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</si>
  <si>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</si>
  <si>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</si>
  <si>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</si>
  <si>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</si>
  <si>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</si>
  <si>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</si>
  <si>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</si>
  <si>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</si>
  <si>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</si>
  <si>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</si>
  <si>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</si>
  <si>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</si>
  <si>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</si>
  <si>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 és befizetések</t>
  </si>
  <si>
    <t>K5023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</si>
  <si>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</si>
  <si>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</si>
  <si>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</si>
  <si>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</si>
  <si>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</si>
  <si>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</si>
  <si>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</si>
  <si>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</si>
  <si>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</si>
  <si>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</si>
  <si>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</si>
  <si>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</si>
  <si>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</si>
  <si>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</si>
  <si>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</si>
  <si>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</si>
  <si>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</si>
  <si>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</si>
  <si>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</si>
  <si>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</si>
  <si>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</si>
  <si>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</si>
  <si>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</si>
  <si>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</si>
  <si>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</si>
  <si>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</si>
  <si>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</si>
  <si>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</si>
  <si>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</si>
  <si>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</si>
  <si>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</si>
  <si>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</si>
  <si>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</si>
  <si>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</si>
  <si>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</si>
  <si>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</si>
  <si>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</si>
  <si>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</si>
  <si>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</si>
  <si>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</si>
  <si>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</si>
  <si>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</si>
  <si>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</si>
  <si>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</si>
  <si>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</si>
  <si>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</si>
  <si>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</si>
  <si>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</si>
  <si>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</si>
  <si>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</si>
  <si>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</si>
  <si>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</si>
  <si>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</si>
  <si>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</si>
  <si>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</si>
  <si>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</si>
  <si>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</si>
  <si>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</si>
  <si>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</si>
  <si>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</si>
  <si>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</si>
  <si>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</si>
  <si>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</si>
  <si>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</si>
  <si>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</si>
  <si>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</si>
  <si>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</si>
  <si>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vélú támogatások az Európai Uniónak</t>
  </si>
  <si>
    <t>K88</t>
  </si>
  <si>
    <t>Egyéb fellalmozási célú támogatások államáztartáson kívülre</t>
  </si>
  <si>
    <t>K89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</si>
  <si>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</si>
  <si>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</si>
  <si>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</si>
  <si>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</si>
  <si>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</si>
  <si>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</si>
  <si>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</si>
  <si>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</si>
  <si>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</si>
  <si>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</si>
  <si>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</si>
  <si>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</si>
  <si>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</si>
  <si>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</si>
  <si>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</si>
  <si>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Befektetési célú belföldi éptékpapírok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</si>
  <si>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</si>
  <si>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</si>
  <si>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</si>
  <si>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</si>
  <si>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</si>
  <si>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</si>
  <si>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</si>
  <si>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</si>
  <si>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</si>
  <si>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</si>
  <si>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</si>
  <si>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</si>
  <si>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</si>
  <si>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</si>
  <si>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</si>
  <si>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</si>
  <si>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</si>
  <si>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</si>
  <si>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</si>
  <si>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</si>
  <si>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</si>
  <si>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</si>
  <si>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</si>
  <si>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</si>
  <si>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</si>
  <si>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</si>
  <si>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</si>
  <si>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</t>
  </si>
  <si>
    <t>K919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</si>
  <si>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</si>
  <si>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</si>
  <si>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</si>
  <si>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</si>
  <si>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</si>
  <si>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</si>
  <si>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</si>
  <si>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</si>
  <si>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küldöldi kormányoknak és nemzetközi szervezeteknek</t>
  </si>
  <si>
    <t>K924</t>
  </si>
  <si>
    <t>Hitelek, kölcsönök törlesztése küldöldi pénzintézeteknek</t>
  </si>
  <si>
    <t>K925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</si>
  <si>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</si>
  <si>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</si>
  <si>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</si>
  <si>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</si>
  <si>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Váltókiadások </t>
  </si>
  <si>
    <t>K94</t>
  </si>
  <si>
    <t xml:space="preserve">Finanszírozási kiadások </t>
  </si>
  <si>
    <t>K9</t>
  </si>
  <si>
    <t>Bevételek (Adatok  Ft-ban!)</t>
  </si>
  <si>
    <t>Bevételi előirányzat Önkormányzat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</si>
  <si>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</si>
  <si>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</si>
  <si>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</si>
  <si>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</si>
  <si>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</si>
  <si>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</si>
  <si>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</si>
  <si>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</si>
  <si>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</si>
  <si>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</si>
  <si>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</si>
  <si>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</si>
  <si>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</si>
  <si>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</si>
  <si>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</si>
  <si>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</si>
  <si>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</si>
  <si>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</si>
  <si>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</si>
  <si>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</si>
  <si>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</si>
  <si>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</si>
  <si>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</si>
  <si>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</si>
  <si>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</si>
  <si>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</si>
  <si>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</si>
  <si>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</si>
  <si>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</si>
  <si>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</si>
  <si>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</si>
  <si>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</si>
  <si>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</si>
  <si>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</si>
  <si>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</si>
  <si>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</si>
  <si>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</si>
  <si>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</si>
  <si>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</si>
  <si>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</si>
  <si>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</si>
  <si>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</si>
  <si>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</si>
  <si>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</si>
  <si>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</si>
  <si>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</si>
  <si>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</si>
  <si>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</si>
  <si>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</si>
  <si>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</si>
  <si>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</si>
  <si>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</si>
  <si>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</si>
  <si>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</si>
  <si>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</si>
  <si>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</si>
  <si>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</si>
  <si>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</si>
  <si>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</si>
  <si>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</si>
  <si>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</si>
  <si>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</si>
  <si>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</si>
  <si>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</si>
  <si>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</si>
  <si>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</si>
  <si>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</si>
  <si>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</si>
  <si>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</si>
  <si>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 xml:space="preserve">Befektetett pénzügyi eszközökből származó bevételek </t>
  </si>
  <si>
    <t>B4081</t>
  </si>
  <si>
    <t>Egyéb kapott (járó) kamatok és kamatjellegű bevételek</t>
  </si>
  <si>
    <t>B4082</t>
  </si>
  <si>
    <t>Kamatbevételek és más nyereségjellegű bevételek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</si>
  <si>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</si>
  <si>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</si>
  <si>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</si>
  <si>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</si>
  <si>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</si>
  <si>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</si>
  <si>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</si>
  <si>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</si>
  <si>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</si>
  <si>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</si>
  <si>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</si>
  <si>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</si>
  <si>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</si>
  <si>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</si>
  <si>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</si>
  <si>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</si>
  <si>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</si>
  <si>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</si>
  <si>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</si>
  <si>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</si>
  <si>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</si>
  <si>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</si>
  <si>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</si>
  <si>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</si>
  <si>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</si>
  <si>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</si>
  <si>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</si>
  <si>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</si>
  <si>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</si>
  <si>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</si>
  <si>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</si>
  <si>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</si>
  <si>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</si>
  <si>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</si>
  <si>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</si>
  <si>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</si>
  <si>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</si>
  <si>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</si>
  <si>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</si>
  <si>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</si>
  <si>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</si>
  <si>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</si>
  <si>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</si>
  <si>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</si>
  <si>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</si>
  <si>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</si>
  <si>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</si>
  <si>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</si>
  <si>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</si>
  <si>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</si>
  <si>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</si>
  <si>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</si>
  <si>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</si>
  <si>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</si>
  <si>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</si>
  <si>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</si>
  <si>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</si>
  <si>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</si>
  <si>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</si>
  <si>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</si>
  <si>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</si>
  <si>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Költségvetési bevételek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</si>
  <si>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</si>
  <si>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</si>
  <si>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</si>
  <si>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</si>
  <si>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</si>
  <si>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</si>
  <si>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</si>
  <si>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</si>
  <si>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</si>
  <si>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</si>
  <si>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</si>
  <si>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</si>
  <si>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</si>
  <si>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</si>
  <si>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</si>
  <si>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</si>
  <si>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</si>
  <si>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 xml:space="preserve">Belföldi értékpapírok bevételei </t>
  </si>
  <si>
    <t>B812</t>
  </si>
  <si>
    <t xml:space="preserve">Előző év költségvetési maradványának igénybevétele </t>
  </si>
  <si>
    <t>B8131</t>
  </si>
  <si>
    <t xml:space="preserve">Előző év vállalkozási maradványának igénybevétele </t>
  </si>
  <si>
    <t>B8132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</si>
  <si>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</si>
  <si>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</si>
  <si>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</si>
  <si>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</si>
  <si>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</si>
  <si>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</si>
  <si>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</si>
  <si>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</si>
  <si>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</si>
  <si>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</si>
  <si>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</si>
  <si>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</si>
  <si>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</si>
  <si>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</si>
  <si>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</si>
  <si>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</si>
  <si>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</t>
  </si>
  <si>
    <t>B819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</si>
  <si>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</si>
  <si>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</si>
  <si>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</si>
  <si>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</si>
  <si>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</si>
  <si>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</si>
  <si>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</si>
  <si>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</si>
  <si>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</si>
  <si>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</si>
  <si>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</si>
  <si>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</si>
  <si>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</si>
  <si>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</si>
  <si>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</si>
  <si>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</si>
  <si>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</si>
  <si>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</si>
  <si>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 xml:space="preserve">Finanszírozási bevételek </t>
  </si>
  <si>
    <t>B8</t>
  </si>
  <si>
    <t>4. sz.melléklete</t>
  </si>
  <si>
    <t>Mátraszentimre Községi Önkormányzat</t>
  </si>
  <si>
    <t>Létszámkeret kimutatása</t>
  </si>
  <si>
    <t>Megnevezés:</t>
  </si>
  <si>
    <t>Polgármester</t>
  </si>
  <si>
    <t>Iskolai étkeztetés</t>
  </si>
  <si>
    <t>Óvodai étkeztetés</t>
  </si>
  <si>
    <t>Munkahelyi vendéglátás</t>
  </si>
  <si>
    <t xml:space="preserve">Szociális étkeztetés </t>
  </si>
  <si>
    <t>Falugondnoki szolgálat</t>
  </si>
  <si>
    <t>Háziorvosi szolgálat főállású</t>
  </si>
  <si>
    <t>Háziorvosi szolgálat részmunkaidős</t>
  </si>
  <si>
    <t>Védőnői szolgálat megbízási szerződéssel</t>
  </si>
  <si>
    <t>Nappali szociális ellátás</t>
  </si>
  <si>
    <t>-</t>
  </si>
  <si>
    <t>Házi segítségnyújtás</t>
  </si>
  <si>
    <t>Könyvtári szolgálat</t>
  </si>
  <si>
    <t>Községgazdálkodási szolgálat</t>
  </si>
  <si>
    <t>- ebből közalkalmazott</t>
  </si>
  <si>
    <t>Munkaszerződéssel foglalkoztatott</t>
  </si>
  <si>
    <t>Községi Önkormányzat Összesen</t>
  </si>
  <si>
    <t xml:space="preserve"> ebből főfoglalkozású</t>
  </si>
  <si>
    <t xml:space="preserve"> ebből megbízási szerződéses</t>
  </si>
  <si>
    <t xml:space="preserve"> ebből részmunkaidős</t>
  </si>
  <si>
    <t xml:space="preserve"> ebből munkaszerződés</t>
  </si>
  <si>
    <t>Közfoglalkoztatottak</t>
  </si>
  <si>
    <t>4/1.sz.melléklete</t>
  </si>
  <si>
    <t>Megnevezés</t>
  </si>
  <si>
    <t>000030 (polgármester)</t>
  </si>
  <si>
    <t>A fiz.o. közalk.</t>
  </si>
  <si>
    <t>B fiz o. közalk</t>
  </si>
  <si>
    <t>C fiz o. közalk</t>
  </si>
  <si>
    <t>D fiz.o. közalk.</t>
  </si>
  <si>
    <t>E fiz.o. közlak</t>
  </si>
  <si>
    <t>F fiz o. közalk</t>
  </si>
  <si>
    <t>G fiz o. közalk</t>
  </si>
  <si>
    <t>H fiz o. közalk</t>
  </si>
  <si>
    <t>Részmunkaidős</t>
  </si>
  <si>
    <t>Megbízási szerz.</t>
  </si>
  <si>
    <t>Munkaszerz.</t>
  </si>
  <si>
    <t>Összesen:</t>
  </si>
  <si>
    <t>Beruházások és felújítások előirányzata (Adatok forintban!)</t>
  </si>
  <si>
    <t xml:space="preserve">Ingatlanok beszerzése, létesítése </t>
  </si>
  <si>
    <t>Útfelújítások</t>
  </si>
  <si>
    <t>Szolgáltati lakások, egyéb építmények felújítása</t>
  </si>
  <si>
    <t>ELŐIRÁNYZATOK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</si>
  <si>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</si>
  <si>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</si>
  <si>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</si>
  <si>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</si>
  <si>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</si>
  <si>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</si>
  <si>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</si>
  <si>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</si>
  <si>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</si>
  <si>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költségvetési év azon fejlesztési céljai, amelyek megvalósításához a Stabilitási tv. 3. § (1) bekezdése szerinti adósságot keletkeztető ügylet megkötése válik vagy válhat szükségessé (E Ft)</t>
  </si>
  <si>
    <t xml:space="preserve"> ELŐIRÁNYZATOK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</si>
  <si>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</si>
  <si>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</si>
  <si>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</si>
  <si>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 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</si>
  <si>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</si>
  <si>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</si>
  <si>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</si>
  <si>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</si>
  <si>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Szolgálati lakások, egyéb építmények felújítása</t>
  </si>
  <si>
    <t>Lakosságnak juttatott támogatások, szociális, rászorultsági jellegű ellátások (Adatok forintban!)</t>
  </si>
  <si>
    <t>ÖNKORMÁNYZATI ELŐIRÁNYZATOK</t>
  </si>
  <si>
    <t>eredeti ei.</t>
  </si>
  <si>
    <t>helyi megállapítású rendszeres és rendkívülli gyermekvédelmi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</si>
  <si>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</si>
  <si>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</si>
  <si>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</si>
  <si>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</si>
  <si>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</si>
  <si>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</si>
  <si>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</si>
  <si>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</si>
  <si>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</si>
  <si>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</si>
  <si>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</si>
  <si>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</si>
  <si>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</si>
  <si>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</si>
  <si>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</si>
  <si>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</si>
  <si>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</si>
  <si>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</si>
  <si>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</si>
  <si>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</si>
  <si>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</si>
  <si>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</si>
  <si>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</si>
  <si>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</si>
  <si>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</si>
  <si>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</si>
  <si>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</si>
  <si>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</si>
  <si>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</si>
  <si>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</si>
  <si>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</si>
  <si>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</si>
  <si>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Támogatások, kölcsönök nyújtása és törlesztése (Adatpl forintban!)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</si>
  <si>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</si>
  <si>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</si>
  <si>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</si>
  <si>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</si>
  <si>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</si>
  <si>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</si>
  <si>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</si>
  <si>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</si>
  <si>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</si>
  <si>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</si>
  <si>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</si>
  <si>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</si>
  <si>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</si>
  <si>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</si>
  <si>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</si>
  <si>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</si>
  <si>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</si>
  <si>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</si>
  <si>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</si>
  <si>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</si>
  <si>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</si>
  <si>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</si>
  <si>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</si>
  <si>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</si>
  <si>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</si>
  <si>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</si>
  <si>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</si>
  <si>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</si>
  <si>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</si>
  <si>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>Támogatások, kölcsönök bevételei (Adatok forintban!)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</si>
  <si>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</si>
  <si>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</si>
  <si>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</si>
  <si>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</si>
  <si>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</si>
  <si>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</si>
  <si>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</si>
  <si>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</si>
  <si>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</si>
  <si>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</si>
  <si>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</si>
  <si>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</si>
  <si>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</si>
  <si>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</si>
  <si>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</si>
  <si>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</si>
  <si>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</si>
  <si>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</si>
  <si>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</si>
  <si>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</si>
  <si>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</si>
  <si>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</si>
  <si>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</si>
  <si>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</si>
  <si>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</si>
  <si>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</si>
  <si>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</si>
  <si>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</si>
  <si>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</si>
  <si>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</si>
  <si>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Adatok ezer forintban!</t>
  </si>
  <si>
    <t>Az adatok ezer forintban!</t>
  </si>
  <si>
    <t>Sorszám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</si>
  <si>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</si>
  <si>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</si>
  <si>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</si>
  <si>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</si>
  <si>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</si>
  <si>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</si>
  <si>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</si>
  <si>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</si>
  <si>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</si>
  <si>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</si>
  <si>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</si>
  <si>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</si>
  <si>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</si>
  <si>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</si>
  <si>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</t>
  </si>
  <si>
    <t>Építésügyi bírság</t>
  </si>
  <si>
    <t>Egyéb közhatalmi bevételek (12+13+14)</t>
  </si>
  <si>
    <t>Az európai uniós forrásból finanszírozott támogatással megvalósuló programok, projektek kiadásai, bevételei, valamint a helyi önkormányzat ilyen projektekhez történő hozzájárulásai (E Ft)</t>
  </si>
  <si>
    <t>Eredeti ei.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</si>
  <si>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</si>
  <si>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</si>
  <si>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</si>
  <si>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</si>
  <si>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</si>
  <si>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</si>
  <si>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</si>
  <si>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 xml:space="preserve">BEVÉTELEK ÖSSZESEN </t>
  </si>
  <si>
    <t>A környezetvédelmi alap tervezett bevételei-kiadásai</t>
  </si>
  <si>
    <t>Bevételi jogcímek</t>
  </si>
  <si>
    <t>Jogcím szerinti összeg</t>
  </si>
  <si>
    <t xml:space="preserve">Talajterhelési díj </t>
  </si>
  <si>
    <t>Bevételek összesen</t>
  </si>
  <si>
    <t>Kiadási jogcímei</t>
  </si>
  <si>
    <t>Növény telepítés</t>
  </si>
  <si>
    <t>Kiadások összesen</t>
  </si>
  <si>
    <t>Az egységes rovatrend szerint a kiemelt kiadási és bevételi jogcímek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</si>
  <si>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</si>
  <si>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</si>
  <si>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</si>
  <si>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</si>
  <si>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</si>
  <si>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</si>
  <si>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</si>
  <si>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</si>
  <si>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IX.hó</t>
  </si>
  <si>
    <t>X. hó</t>
  </si>
  <si>
    <t>XI. hó</t>
  </si>
  <si>
    <t>XII. hó</t>
  </si>
  <si>
    <t>Bevételek</t>
  </si>
  <si>
    <t>Nyitó pénzkészlet</t>
  </si>
  <si>
    <t>Intézményi működési bevétel</t>
  </si>
  <si>
    <t>Közhatalmi bevételek</t>
  </si>
  <si>
    <t>Működési költségv. támogatás</t>
  </si>
  <si>
    <t>Felhalmozási célú támogatások államháztartáson belülről</t>
  </si>
  <si>
    <t>Felhalmozási célú egyéb bevétel</t>
  </si>
  <si>
    <t>Pénzforgalom nélküli bevételek</t>
  </si>
  <si>
    <t>Bevételek összesen:</t>
  </si>
  <si>
    <t>Kiadások</t>
  </si>
  <si>
    <t>Személyi juttatások</t>
  </si>
  <si>
    <t>Munkaadókat terhelő járulékok</t>
  </si>
  <si>
    <t>Dologi kiadások</t>
  </si>
  <si>
    <t>Ellátottak juttatási</t>
  </si>
  <si>
    <t>Egyéb működési célú támogatások</t>
  </si>
  <si>
    <t>Beruházás</t>
  </si>
  <si>
    <t>Egyéb felhalmozási célú kiadások</t>
  </si>
  <si>
    <t>Tartalék</t>
  </si>
  <si>
    <t>Kiadások összesen:</t>
  </si>
  <si>
    <t>Sor.sz.</t>
  </si>
  <si>
    <t>Adatok forinban!</t>
  </si>
  <si>
    <t>1.Címszám</t>
  </si>
  <si>
    <t>A helyi önk.ált.működésének és ágazati feladatainak  támogatása</t>
  </si>
  <si>
    <t>I.Alcímszám</t>
  </si>
  <si>
    <t>A települési önkormányzatok működésének általános  támogatása</t>
  </si>
  <si>
    <t>1.Jogcím</t>
  </si>
  <si>
    <t>b.) Település-üzemeltetéshez kapcs.feladatellátás tám.besz.után</t>
  </si>
  <si>
    <t>Lakáshoz jutás, és lakásfenntartási támogatás</t>
  </si>
  <si>
    <t>c.) Egyéb önk.feladatok támogatás beszámítás után</t>
  </si>
  <si>
    <t>d) Lakott külterülettel kapcsolatos feladatok támogatása</t>
  </si>
  <si>
    <t>e) Üdülőhelyi feladatok támogatása beszámítás után</t>
  </si>
  <si>
    <t>I.Alcímszám összesen</t>
  </si>
  <si>
    <t>I.1. Általános feladatok támogatása összesen beszámítás után:</t>
  </si>
  <si>
    <t xml:space="preserve">III. Alcímszám </t>
  </si>
  <si>
    <t>A települési önkormányzatok szociális, gyermekjóléti és gyermekétkeztetési feladatainak támogatása</t>
  </si>
  <si>
    <t>3.Jogcímcsoport</t>
  </si>
  <si>
    <t>Egyes szociális és gyermekjóléti feladatok támogatása</t>
  </si>
  <si>
    <t>c.) Szociális étkeztetés támogatása</t>
  </si>
  <si>
    <t>d.) Házi segítségnyújtás</t>
  </si>
  <si>
    <t>e) Falugondnoki és tanyagondnoki szolgáltatás</t>
  </si>
  <si>
    <t>III. Alcímszám  összesen</t>
  </si>
  <si>
    <t>Szociális és gyermekétkeztetési feladatok összesen</t>
  </si>
  <si>
    <t>I-II-III. alcímszám összesen</t>
  </si>
  <si>
    <t>IV.Alcímszám</t>
  </si>
  <si>
    <t>Települési önk.kultúrális feladatainak támogatása</t>
  </si>
  <si>
    <t>1.Jogcímcsoport</t>
  </si>
  <si>
    <t>Könyvtári,közművelődési és múzeumi feladatok támogatása</t>
  </si>
  <si>
    <t>d) Települési önk.-ok nyilvános könyvtári és közműv.fel.tám.</t>
  </si>
  <si>
    <t>Könyvtári,közművelődési feladatok támogatása összesen</t>
  </si>
  <si>
    <t>Mindösszesen</t>
  </si>
  <si>
    <t xml:space="preserve">Működési célú átvett pénzeszköz </t>
  </si>
  <si>
    <t>Pénzforgalom nélküli kiadások</t>
  </si>
  <si>
    <t>2019. évi kifizetés</t>
  </si>
  <si>
    <t>2020. évi előirányzat</t>
  </si>
  <si>
    <t>Adatok  Ft-ban!</t>
  </si>
  <si>
    <t>2020. évi kifizetés</t>
  </si>
  <si>
    <t xml:space="preserve">B8 Finanszírozási bevételek- önkormányzat projekthez történő hozzájárulása </t>
  </si>
  <si>
    <t xml:space="preserve"> kiemelt kiadási és bevételi jogcímei</t>
  </si>
  <si>
    <t>2018. évi tényleges nyitó létszám (főben)</t>
  </si>
  <si>
    <t>2018. évi létszám-keret (főben)</t>
  </si>
  <si>
    <t>Mátraszentimre Községi Önkormányzat 2018. évi létszámkeret kimutatása a Kjt. és a Ktv. be-sorolások alapján csoportosítva</t>
  </si>
  <si>
    <t>2018. tényleges munkajogi  nyitó létszám</t>
  </si>
  <si>
    <t>2018. évi létszám keret</t>
  </si>
  <si>
    <t>2021. évi előirányzat</t>
  </si>
  <si>
    <t>Tárgyévi kifizetés (2018. évi ei.)</t>
  </si>
  <si>
    <t>2021. évi kifizetés</t>
  </si>
  <si>
    <t>2022. év utáni kifizetések</t>
  </si>
  <si>
    <t>Mátraszentimre Községi Önkormányzat 2019. évi költségvetésének</t>
  </si>
  <si>
    <t>2019. évi eredeti előirányzat</t>
  </si>
  <si>
    <t>Mátraszentimre Községi Önkormányzat 2019. évi költségvetése</t>
  </si>
  <si>
    <t>Mátraszentimre Település Önkormányzat 2019. évi költségvetése</t>
  </si>
  <si>
    <t>2019. évi tényleges nyitó létszám (főben)</t>
  </si>
  <si>
    <t>2019. évi létszám-keret (főben)</t>
  </si>
  <si>
    <t>2019. tényleges munkajogi  nyitó létszám</t>
  </si>
  <si>
    <t>2019. évi létszám keret</t>
  </si>
  <si>
    <t>Mátraszentime Községi Önkormányzat 2019. évi költségvetésében a többéves kihatással járó döntések számszerűsítése évenkénti bontásban és összesítve (Adatok E Ft-ban!)</t>
  </si>
  <si>
    <t>Kimutatás a 2019. évi helyi adókról, és várható 2019. évi bevételekről adónemenként</t>
  </si>
  <si>
    <t>2018.  évi teljesítés</t>
  </si>
  <si>
    <t>Mátraszentimre Községi Önkormányzat gördülő tervezése a 2019-2022 évekre vonatkozóan</t>
  </si>
  <si>
    <t>2022. évi előirányzat</t>
  </si>
  <si>
    <r>
      <t xml:space="preserve">                                            Mátraszentimre Községi Önkormányzat előirányzat-felhasználási (likviditási) ütemterve 2019. évi költségvetéshez  </t>
    </r>
    <r>
      <rPr>
        <sz val="10"/>
        <rFont val="Arial"/>
        <family val="2"/>
        <charset val="238"/>
      </rPr>
      <t xml:space="preserve">                                                           adatok ezer forintban        </t>
    </r>
  </si>
  <si>
    <t xml:space="preserve">Mátraszentimre Községi Önkormányzat 2019. évi költségvetésében az Önkormányzatok működési támogatásainak részletes bemutatása </t>
  </si>
  <si>
    <t>2018.évi eredeti bev.ei.</t>
  </si>
  <si>
    <t>2019. évi módosított előirányzat</t>
  </si>
  <si>
    <t>Átvezetett módosítások</t>
  </si>
  <si>
    <t xml:space="preserve">állami (államigaz-gatási) feladatok </t>
  </si>
  <si>
    <t>1. melléklet az 1/2019. (II.28 .) sz. Önkormányzati rendelethez</t>
  </si>
  <si>
    <t>2. melléklet az 1/2019. (II.28.) sz. Önkormányzati rendelethez</t>
  </si>
  <si>
    <t>3. melléklet az 1/2019. (II.28 .) sz. Önkormányzati rendelethez</t>
  </si>
  <si>
    <t>1/2019.(II.28.) önkormányzati rendelethez</t>
  </si>
  <si>
    <t>1/2019. (II.28.) önkormányzati rendelethez</t>
  </si>
  <si>
    <t>5.melléklet az 1/2019. (II.28.) sz. Önkormányzati rendelethez</t>
  </si>
  <si>
    <t>6.melléklet az 1/2019. (II.28.) sz. Önkormányzati rendelethez</t>
  </si>
  <si>
    <t>7. melléklet az 1/2019. (II.28.) sz. Önkormányzati rendelethez</t>
  </si>
  <si>
    <t>d.) Bérkompenzáció támogatása</t>
  </si>
  <si>
    <t>szociális ágazati összevont pótlék</t>
  </si>
  <si>
    <t>önkormányzat által fenntartott falugondnoki szolgálat kiegészítő támogatása</t>
  </si>
  <si>
    <t>minimálbér és garantált bérminimum emelésével járó bértöbblet támogatása</t>
  </si>
  <si>
    <t>Eredeti előirányzat</t>
  </si>
  <si>
    <t>Módosított előirányzat</t>
  </si>
  <si>
    <t>módosított ei.</t>
  </si>
  <si>
    <t>2019. évi eredeti bev.ei.</t>
  </si>
  <si>
    <t>2019. évi módosított bev.ei.</t>
  </si>
  <si>
    <r>
      <t xml:space="preserve">16. melléklet Mátraszentimre Községi Önkormányzat Képviselő-testületének  1/2019.  </t>
    </r>
    <r>
      <rPr>
        <i/>
        <sz val="12"/>
        <color indexed="8"/>
        <rFont val="Times New Roman"/>
        <family val="1"/>
        <charset val="238"/>
      </rPr>
      <t xml:space="preserve">(II.28.) </t>
    </r>
    <r>
      <rPr>
        <i/>
        <sz val="12"/>
        <rFont val="Times New Roman"/>
        <family val="1"/>
        <charset val="238"/>
      </rPr>
      <t>önkormányzati rendeletéhez</t>
    </r>
  </si>
  <si>
    <r>
      <t xml:space="preserve">15. melléklet Mátraszentimre Községi Önkormányzat Képviselő-testületének  1/2019. </t>
    </r>
    <r>
      <rPr>
        <i/>
        <sz val="12"/>
        <color indexed="8"/>
        <rFont val="Times New Roman"/>
        <family val="1"/>
        <charset val="238"/>
      </rPr>
      <t xml:space="preserve">(II.28.) </t>
    </r>
    <r>
      <rPr>
        <i/>
        <sz val="12"/>
        <rFont val="Times New Roman"/>
        <family val="1"/>
        <charset val="238"/>
      </rPr>
      <t>önkormányzati rendeletéhez</t>
    </r>
  </si>
  <si>
    <t>14. melléklet az 1/2019. (II.28.) sz. Önkormányzati rendelethez</t>
  </si>
  <si>
    <t>13. melléklet az 1/2019. (II.28.) sz. Önkormányzati rendelethez</t>
  </si>
  <si>
    <t>12. melléklet az 1/2019. (II.28.) sz. Önkormányzati rendelethez</t>
  </si>
  <si>
    <t>11. sz. melléklet az 1/2019. (II.28.) sz. Önkormányzati rendelethez</t>
  </si>
  <si>
    <t>10.melléklet az 1/2019. (II.28.) sz. Önkormányzati rendelethez</t>
  </si>
  <si>
    <t>9.melléklet az 1/2019. (II.28.) sz. Önkormányzati rendelethez</t>
  </si>
  <si>
    <t>8.melléklet az 1/2019. (II.28.)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</si>
</sst>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"/>
    <numFmt numFmtId="165" formatCode="0__"/>
    <numFmt numFmtId="166" formatCode="_-* #,##0\ _F_t_-;\-* #,##0\ _F_t_-;_-* &quot;- &quot;_F_t_-;_-@_-"/>
  </numFmts>
  <fonts count="76"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i/>
      <sz val="14"/>
      <color indexed="8"/>
      <name val="Times New Roman"/>
      <family val="1"/>
      <charset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8"/>
      <name val="Bookman Old Style"/>
      <family val="1"/>
      <charset val="238"/>
    </font>
    <font>
      <b/>
      <sz val="13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Calibri"/>
      <family val="2"/>
      <charset val="238"/>
    </font>
    <font>
      <b/>
      <i/>
      <sz val="13"/>
      <color indexed="8"/>
      <name val="Bookman Old Style"/>
      <family val="1"/>
      <charset val="238"/>
    </font>
    <font>
      <sz val="13"/>
      <color indexed="8"/>
      <name val="Bookman Old Style"/>
      <family val="1"/>
      <charset val="238"/>
    </font>
    <font>
      <i/>
      <sz val="13"/>
      <name val="Bookman Old Style"/>
      <family val="1"/>
      <charset val="238"/>
    </font>
    <font>
      <i/>
      <sz val="13"/>
      <color indexed="8"/>
      <name val="Bookman Old Style"/>
      <family val="1"/>
      <charset val="238"/>
    </font>
    <font>
      <b/>
      <sz val="13"/>
      <name val="Bookman Old Style"/>
      <family val="1"/>
      <charset val="238"/>
    </font>
    <font>
      <sz val="13"/>
      <name val="Bookman Old Style"/>
      <family val="1"/>
      <charset val="238"/>
    </font>
    <font>
      <b/>
      <i/>
      <sz val="13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38"/>
    </font>
    <font>
      <sz val="13"/>
      <color indexed="8"/>
      <name val="Times New Roman"/>
      <family val="1"/>
      <charset val="1"/>
    </font>
    <font>
      <b/>
      <sz val="13"/>
      <color indexed="8"/>
      <name val="Times New Roman"/>
      <family val="1"/>
      <charset val="1"/>
    </font>
    <font>
      <b/>
      <i/>
      <sz val="13"/>
      <color indexed="8"/>
      <name val="Times New Roman"/>
      <family val="1"/>
      <charset val="1"/>
    </font>
    <font>
      <sz val="13"/>
      <name val="Times New Roman"/>
      <family val="1"/>
      <charset val="1"/>
    </font>
    <font>
      <sz val="13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0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"/>
      <family val="1"/>
      <charset val="1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 CE1"/>
      <charset val="238"/>
    </font>
    <font>
      <sz val="11"/>
      <color indexed="8"/>
      <name val="Times New Roman CE1"/>
      <charset val="238"/>
    </font>
    <font>
      <b/>
      <sz val="12"/>
      <color indexed="8"/>
      <name val="Times New Roman CE1"/>
      <charset val="238"/>
    </font>
    <font>
      <sz val="12"/>
      <color indexed="8"/>
      <name val="Times New Roman CE1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5">
    <xf numFmtId="0" fontId="0" fillId="0" borderId="0"/>
    <xf numFmtId="0" fontId="57" fillId="0" borderId="0" applyBorder="0" applyProtection="0"/>
    <xf numFmtId="166" fontId="52" fillId="0" borderId="0" applyFill="0" applyBorder="0" applyAlignment="0" applyProtection="0"/>
    <xf numFmtId="0" fontId="71" fillId="0" borderId="0"/>
    <xf numFmtId="9" fontId="52" fillId="0" borderId="0" applyFill="0" applyBorder="0" applyAlignment="0" applyProtection="0"/>
  </cellStyleXfs>
  <cellXfs count="37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Border="1"/>
    <xf numFmtId="0" fontId="6" fillId="0" borderId="1" xfId="0" applyFont="1" applyFill="1" applyBorder="1" applyAlignment="1">
      <alignment vertical="center"/>
    </xf>
    <xf numFmtId="0" fontId="9" fillId="2" borderId="1" xfId="0" applyFont="1" applyFill="1" applyBorder="1"/>
    <xf numFmtId="164" fontId="1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/>
    <xf numFmtId="0" fontId="2" fillId="2" borderId="4" xfId="0" applyFont="1" applyFill="1" applyBorder="1"/>
    <xf numFmtId="3" fontId="1" fillId="2" borderId="4" xfId="0" applyNumberFormat="1" applyFont="1" applyFill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3" fontId="10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12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/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/>
    <xf numFmtId="0" fontId="10" fillId="2" borderId="4" xfId="0" applyFont="1" applyFill="1" applyBorder="1"/>
    <xf numFmtId="3" fontId="8" fillId="2" borderId="4" xfId="0" applyNumberFormat="1" applyFont="1" applyFill="1" applyBorder="1"/>
    <xf numFmtId="0" fontId="13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justify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3" fillId="0" borderId="0" xfId="0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/>
    <xf numFmtId="3" fontId="27" fillId="0" borderId="1" xfId="0" applyNumberFormat="1" applyFont="1" applyFill="1" applyBorder="1"/>
    <xf numFmtId="3" fontId="24" fillId="0" borderId="1" xfId="0" applyNumberFormat="1" applyFont="1" applyFill="1" applyBorder="1"/>
    <xf numFmtId="0" fontId="24" fillId="0" borderId="1" xfId="0" applyFont="1" applyFill="1" applyBorder="1"/>
    <xf numFmtId="0" fontId="28" fillId="0" borderId="1" xfId="0" applyFont="1" applyFill="1" applyBorder="1"/>
    <xf numFmtId="3" fontId="28" fillId="0" borderId="1" xfId="0" applyNumberFormat="1" applyFont="1" applyFill="1" applyBorder="1"/>
    <xf numFmtId="0" fontId="29" fillId="0" borderId="0" xfId="0" applyFont="1"/>
    <xf numFmtId="0" fontId="21" fillId="0" borderId="0" xfId="0" applyFont="1" applyAlignment="1">
      <alignment horizontal="right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0" xfId="0" applyFont="1"/>
    <xf numFmtId="0" fontId="32" fillId="0" borderId="12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Border="1"/>
    <xf numFmtId="0" fontId="33" fillId="0" borderId="13" xfId="0" applyFont="1" applyBorder="1"/>
    <xf numFmtId="0" fontId="33" fillId="0" borderId="12" xfId="0" applyFont="1" applyFill="1" applyBorder="1" applyAlignment="1">
      <alignment horizontal="left" vertical="center" wrapText="1"/>
    </xf>
    <xf numFmtId="0" fontId="34" fillId="4" borderId="1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/>
    </xf>
    <xf numFmtId="0" fontId="21" fillId="0" borderId="1" xfId="0" applyFont="1" applyBorder="1"/>
    <xf numFmtId="0" fontId="31" fillId="0" borderId="1" xfId="0" applyFont="1" applyBorder="1"/>
    <xf numFmtId="0" fontId="31" fillId="0" borderId="13" xfId="0" applyFont="1" applyBorder="1"/>
    <xf numFmtId="0" fontId="34" fillId="0" borderId="1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35" fillId="0" borderId="1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3" fontId="31" fillId="0" borderId="1" xfId="0" applyNumberFormat="1" applyFont="1" applyBorder="1"/>
    <xf numFmtId="3" fontId="33" fillId="0" borderId="1" xfId="0" applyNumberFormat="1" applyFont="1" applyBorder="1"/>
    <xf numFmtId="0" fontId="34" fillId="4" borderId="14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left" vertical="center"/>
    </xf>
    <xf numFmtId="3" fontId="21" fillId="0" borderId="15" xfId="0" applyNumberFormat="1" applyFont="1" applyBorder="1"/>
    <xf numFmtId="0" fontId="21" fillId="0" borderId="15" xfId="0" applyFont="1" applyBorder="1"/>
    <xf numFmtId="0" fontId="21" fillId="0" borderId="16" xfId="0" applyFont="1" applyBorder="1"/>
    <xf numFmtId="3" fontId="21" fillId="0" borderId="0" xfId="0" applyNumberFormat="1" applyFont="1" applyAlignment="1">
      <alignment horizontal="right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3" fontId="33" fillId="0" borderId="0" xfId="0" applyNumberFormat="1" applyFont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0" fontId="35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right"/>
    </xf>
    <xf numFmtId="0" fontId="34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/>
    </xf>
    <xf numFmtId="0" fontId="31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3" fontId="21" fillId="0" borderId="1" xfId="0" applyNumberFormat="1" applyFont="1" applyBorder="1"/>
    <xf numFmtId="0" fontId="34" fillId="3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/>
    <xf numFmtId="0" fontId="37" fillId="0" borderId="0" xfId="0" applyFont="1" applyAlignment="1">
      <alignment horizontal="right"/>
    </xf>
    <xf numFmtId="0" fontId="39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40" fillId="0" borderId="1" xfId="0" applyFont="1" applyBorder="1"/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Border="1"/>
    <xf numFmtId="0" fontId="44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Border="1"/>
    <xf numFmtId="3" fontId="27" fillId="0" borderId="1" xfId="0" applyNumberFormat="1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6" fillId="0" borderId="0" xfId="0" applyFont="1"/>
    <xf numFmtId="0" fontId="47" fillId="0" borderId="0" xfId="0" applyFont="1" applyAlignment="1">
      <alignment horizontal="right"/>
    </xf>
    <xf numFmtId="0" fontId="48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47" fillId="0" borderId="1" xfId="0" applyFont="1" applyBorder="1"/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/>
    </xf>
    <xf numFmtId="0" fontId="49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/>
    </xf>
    <xf numFmtId="0" fontId="50" fillId="0" borderId="1" xfId="0" applyFont="1" applyBorder="1"/>
    <xf numFmtId="3" fontId="50" fillId="0" borderId="1" xfId="0" applyNumberFormat="1" applyFont="1" applyBorder="1"/>
    <xf numFmtId="0" fontId="47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/>
    </xf>
    <xf numFmtId="0" fontId="51" fillId="0" borderId="1" xfId="0" applyFont="1" applyBorder="1"/>
    <xf numFmtId="166" fontId="53" fillId="0" borderId="1" xfId="2" applyFont="1" applyFill="1" applyBorder="1" applyAlignment="1" applyProtection="1">
      <alignment horizontal="right"/>
    </xf>
    <xf numFmtId="166" fontId="54" fillId="0" borderId="1" xfId="2" applyFont="1" applyFill="1" applyBorder="1" applyAlignment="1" applyProtection="1">
      <alignment horizontal="right"/>
    </xf>
    <xf numFmtId="0" fontId="50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7" fillId="0" borderId="0" xfId="1" applyFont="1" applyFill="1" applyBorder="1" applyAlignment="1" applyProtection="1"/>
    <xf numFmtId="0" fontId="58" fillId="0" borderId="0" xfId="1" applyFont="1" applyFill="1" applyBorder="1" applyAlignment="1" applyProtection="1">
      <alignment horizontal="center"/>
    </xf>
    <xf numFmtId="0" fontId="59" fillId="0" borderId="0" xfId="1" applyFont="1" applyFill="1" applyBorder="1" applyAlignment="1" applyProtection="1">
      <alignment horizontal="right"/>
    </xf>
    <xf numFmtId="0" fontId="60" fillId="5" borderId="3" xfId="1" applyFont="1" applyFill="1" applyBorder="1" applyAlignment="1" applyProtection="1">
      <alignment horizontal="center" vertical="center"/>
    </xf>
    <xf numFmtId="0" fontId="60" fillId="5" borderId="3" xfId="1" applyFont="1" applyFill="1" applyBorder="1" applyAlignment="1" applyProtection="1">
      <alignment horizontal="center" vertical="center" wrapText="1"/>
    </xf>
    <xf numFmtId="0" fontId="60" fillId="5" borderId="1" xfId="1" applyFont="1" applyFill="1" applyBorder="1" applyAlignment="1" applyProtection="1">
      <alignment horizontal="center" vertical="center" wrapText="1"/>
    </xf>
    <xf numFmtId="0" fontId="61" fillId="0" borderId="1" xfId="1" applyFont="1" applyFill="1" applyBorder="1" applyAlignment="1" applyProtection="1">
      <alignment horizontal="center"/>
    </xf>
    <xf numFmtId="0" fontId="61" fillId="0" borderId="17" xfId="1" applyFont="1" applyFill="1" applyBorder="1" applyAlignment="1" applyProtection="1"/>
    <xf numFmtId="166" fontId="52" fillId="0" borderId="2" xfId="2" applyFill="1" applyBorder="1" applyAlignment="1" applyProtection="1">
      <alignment horizontal="right"/>
    </xf>
    <xf numFmtId="0" fontId="61" fillId="0" borderId="3" xfId="1" applyFont="1" applyFill="1" applyBorder="1" applyAlignment="1" applyProtection="1"/>
    <xf numFmtId="166" fontId="52" fillId="0" borderId="1" xfId="2" applyFill="1" applyBorder="1" applyAlignment="1" applyProtection="1">
      <alignment horizontal="right"/>
    </xf>
    <xf numFmtId="0" fontId="60" fillId="0" borderId="1" xfId="1" applyFont="1" applyFill="1" applyBorder="1" applyAlignment="1" applyProtection="1">
      <alignment horizontal="center"/>
    </xf>
    <xf numFmtId="0" fontId="60" fillId="0" borderId="18" xfId="1" applyFont="1" applyFill="1" applyBorder="1" applyAlignment="1" applyProtection="1"/>
    <xf numFmtId="166" fontId="62" fillId="0" borderId="4" xfId="2" applyFont="1" applyFill="1" applyBorder="1" applyAlignment="1" applyProtection="1">
      <alignment horizontal="right"/>
    </xf>
    <xf numFmtId="0" fontId="61" fillId="0" borderId="2" xfId="1" applyFont="1" applyFill="1" applyBorder="1" applyAlignment="1" applyProtection="1">
      <alignment horizontal="center"/>
    </xf>
    <xf numFmtId="0" fontId="61" fillId="0" borderId="19" xfId="1" applyFont="1" applyFill="1" applyBorder="1" applyAlignment="1" applyProtection="1"/>
    <xf numFmtId="166" fontId="52" fillId="0" borderId="19" xfId="2" applyFill="1" applyBorder="1" applyAlignment="1" applyProtection="1">
      <alignment horizontal="right"/>
    </xf>
    <xf numFmtId="0" fontId="56" fillId="0" borderId="1" xfId="1" applyFont="1" applyFill="1" applyBorder="1" applyAlignment="1" applyProtection="1"/>
    <xf numFmtId="166" fontId="62" fillId="0" borderId="1" xfId="2" applyFont="1" applyFill="1" applyBorder="1" applyAlignment="1" applyProtection="1"/>
    <xf numFmtId="0" fontId="57" fillId="0" borderId="19" xfId="1" applyFont="1" applyFill="1" applyBorder="1" applyAlignment="1" applyProtection="1"/>
    <xf numFmtId="0" fontId="61" fillId="0" borderId="1" xfId="1" applyFont="1" applyFill="1" applyBorder="1" applyAlignment="1" applyProtection="1"/>
    <xf numFmtId="0" fontId="56" fillId="0" borderId="1" xfId="1" applyFont="1" applyFill="1" applyBorder="1" applyAlignment="1" applyProtection="1">
      <alignment shrinkToFit="1"/>
    </xf>
    <xf numFmtId="0" fontId="61" fillId="0" borderId="4" xfId="1" applyFont="1" applyFill="1" applyBorder="1" applyAlignment="1" applyProtection="1">
      <alignment horizontal="center"/>
    </xf>
    <xf numFmtId="0" fontId="61" fillId="0" borderId="18" xfId="1" applyFont="1" applyFill="1" applyBorder="1" applyAlignment="1" applyProtection="1"/>
    <xf numFmtId="166" fontId="52" fillId="0" borderId="4" xfId="2" applyFill="1" applyBorder="1" applyAlignment="1" applyProtection="1">
      <alignment horizontal="right"/>
    </xf>
    <xf numFmtId="0" fontId="60" fillId="0" borderId="3" xfId="1" applyFont="1" applyFill="1" applyBorder="1" applyAlignment="1" applyProtection="1"/>
    <xf numFmtId="0" fontId="60" fillId="5" borderId="3" xfId="1" applyFont="1" applyFill="1" applyBorder="1" applyAlignment="1" applyProtection="1">
      <alignment horizontal="left"/>
    </xf>
    <xf numFmtId="166" fontId="62" fillId="5" borderId="1" xfId="2" applyFont="1" applyFill="1" applyBorder="1" applyAlignment="1" applyProtection="1">
      <alignment horizontal="right"/>
    </xf>
    <xf numFmtId="0" fontId="57" fillId="0" borderId="1" xfId="1" applyFont="1" applyFill="1" applyBorder="1" applyAlignment="1" applyProtection="1"/>
    <xf numFmtId="0" fontId="57" fillId="0" borderId="3" xfId="1" applyFont="1" applyFill="1" applyBorder="1" applyAlignment="1" applyProtection="1"/>
    <xf numFmtId="0" fontId="3" fillId="0" borderId="0" xfId="0" applyFont="1" applyAlignment="1">
      <alignment horizontal="center" wrapText="1"/>
    </xf>
    <xf numFmtId="0" fontId="64" fillId="0" borderId="0" xfId="0" applyFont="1"/>
    <xf numFmtId="0" fontId="64" fillId="0" borderId="1" xfId="0" applyFont="1" applyBorder="1"/>
    <xf numFmtId="0" fontId="64" fillId="0" borderId="1" xfId="0" applyFont="1" applyBorder="1" applyAlignment="1">
      <alignment wrapText="1"/>
    </xf>
    <xf numFmtId="0" fontId="40" fillId="2" borderId="1" xfId="0" applyFont="1" applyFill="1" applyBorder="1"/>
    <xf numFmtId="0" fontId="64" fillId="2" borderId="1" xfId="0" applyFont="1" applyFill="1" applyBorder="1"/>
    <xf numFmtId="0" fontId="65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67" fillId="0" borderId="1" xfId="0" applyFont="1" applyFill="1" applyBorder="1" applyAlignment="1">
      <alignment vertical="center" wrapText="1"/>
    </xf>
    <xf numFmtId="0" fontId="63" fillId="2" borderId="1" xfId="0" applyFont="1" applyFill="1" applyBorder="1"/>
    <xf numFmtId="0" fontId="68" fillId="2" borderId="1" xfId="0" applyFont="1" applyFill="1" applyBorder="1"/>
    <xf numFmtId="0" fontId="18" fillId="0" borderId="6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right" vertical="top" wrapText="1"/>
    </xf>
    <xf numFmtId="0" fontId="18" fillId="0" borderId="8" xfId="0" applyFont="1" applyBorder="1" applyAlignment="1">
      <alignment vertical="top" wrapText="1"/>
    </xf>
    <xf numFmtId="0" fontId="17" fillId="0" borderId="21" xfId="0" applyFont="1" applyBorder="1" applyAlignment="1">
      <alignment horizontal="right" vertical="top" wrapText="1"/>
    </xf>
    <xf numFmtId="0" fontId="17" fillId="0" borderId="8" xfId="0" applyFont="1" applyBorder="1" applyAlignment="1">
      <alignment vertical="top" wrapText="1"/>
    </xf>
    <xf numFmtId="0" fontId="45" fillId="0" borderId="21" xfId="0" applyFont="1" applyBorder="1" applyAlignment="1">
      <alignment horizontal="right" vertical="top" wrapText="1"/>
    </xf>
    <xf numFmtId="0" fontId="57" fillId="0" borderId="0" xfId="1" applyFont="1" applyFill="1" applyBorder="1" applyAlignment="1" applyProtection="1">
      <alignment wrapText="1"/>
    </xf>
    <xf numFmtId="0" fontId="59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0" fontId="13" fillId="0" borderId="0" xfId="0" applyFont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73" fillId="0" borderId="1" xfId="0" applyFont="1" applyBorder="1"/>
    <xf numFmtId="3" fontId="73" fillId="0" borderId="1" xfId="0" applyNumberFormat="1" applyFont="1" applyBorder="1"/>
    <xf numFmtId="0" fontId="2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/>
    <xf numFmtId="0" fontId="73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3" fontId="72" fillId="0" borderId="1" xfId="0" applyNumberFormat="1" applyFont="1" applyBorder="1"/>
    <xf numFmtId="0" fontId="74" fillId="0" borderId="1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71" fillId="0" borderId="0" xfId="3"/>
    <xf numFmtId="0" fontId="2" fillId="0" borderId="0" xfId="3" applyFont="1"/>
    <xf numFmtId="3" fontId="1" fillId="2" borderId="1" xfId="3" applyNumberFormat="1" applyFont="1" applyFill="1" applyBorder="1"/>
    <xf numFmtId="10" fontId="52" fillId="0" borderId="0" xfId="4" applyNumberFormat="1"/>
    <xf numFmtId="3" fontId="4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/>
    <xf numFmtId="3" fontId="5" fillId="6" borderId="1" xfId="0" applyNumberFormat="1" applyFont="1" applyFill="1" applyBorder="1" applyAlignment="1">
      <alignment horizontal="right" vertical="center"/>
    </xf>
    <xf numFmtId="0" fontId="47" fillId="0" borderId="1" xfId="3" applyFont="1" applyBorder="1" applyAlignment="1">
      <alignment horizontal="center"/>
    </xf>
    <xf numFmtId="3" fontId="47" fillId="0" borderId="1" xfId="3" applyNumberFormat="1" applyFont="1" applyBorder="1" applyAlignment="1">
      <alignment horizontal="center" wrapText="1"/>
    </xf>
    <xf numFmtId="3" fontId="46" fillId="0" borderId="1" xfId="3" applyNumberFormat="1" applyFont="1" applyBorder="1"/>
    <xf numFmtId="0" fontId="46" fillId="0" borderId="1" xfId="3" applyFont="1" applyBorder="1" applyAlignment="1">
      <alignment wrapText="1"/>
    </xf>
    <xf numFmtId="3" fontId="46" fillId="0" borderId="1" xfId="3" applyNumberFormat="1" applyFont="1" applyBorder="1" applyAlignment="1">
      <alignment horizontal="right" vertical="center"/>
    </xf>
    <xf numFmtId="3" fontId="47" fillId="2" borderId="1" xfId="3" applyNumberFormat="1" applyFont="1" applyFill="1" applyBorder="1"/>
    <xf numFmtId="1" fontId="17" fillId="0" borderId="21" xfId="0" applyNumberFormat="1" applyFont="1" applyBorder="1" applyAlignment="1">
      <alignment horizontal="right" vertical="top" wrapText="1"/>
    </xf>
    <xf numFmtId="0" fontId="10" fillId="0" borderId="1" xfId="0" applyFont="1" applyBorder="1"/>
    <xf numFmtId="0" fontId="13" fillId="7" borderId="7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22" xfId="0" applyNumberFormat="1" applyFont="1" applyFill="1" applyBorder="1" applyAlignment="1">
      <alignment horizontal="right" vertical="center"/>
    </xf>
    <xf numFmtId="0" fontId="46" fillId="0" borderId="1" xfId="3" applyFont="1" applyBorder="1" applyAlignment="1">
      <alignment horizontal="left" vertical="center" wrapText="1"/>
    </xf>
    <xf numFmtId="0" fontId="47" fillId="0" borderId="1" xfId="3" applyFont="1" applyBorder="1" applyAlignment="1">
      <alignment wrapText="1"/>
    </xf>
    <xf numFmtId="0" fontId="47" fillId="2" borderId="1" xfId="3" applyFont="1" applyFill="1" applyBorder="1" applyAlignment="1">
      <alignment wrapText="1"/>
    </xf>
    <xf numFmtId="0" fontId="1" fillId="2" borderId="1" xfId="3" applyFont="1" applyFill="1" applyBorder="1" applyAlignment="1">
      <alignment wrapText="1"/>
    </xf>
    <xf numFmtId="3" fontId="15" fillId="0" borderId="1" xfId="0" applyNumberFormat="1" applyFont="1" applyBorder="1" applyAlignment="1">
      <alignment horizontal="center" wrapText="1"/>
    </xf>
    <xf numFmtId="0" fontId="8" fillId="0" borderId="1" xfId="1" applyFont="1" applyFill="1" applyBorder="1" applyAlignment="1" applyProtection="1">
      <alignment horizontal="left"/>
    </xf>
    <xf numFmtId="3" fontId="4" fillId="0" borderId="2" xfId="0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 applyProtection="1"/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center" vertical="center" wrapText="1"/>
    </xf>
    <xf numFmtId="1" fontId="8" fillId="0" borderId="4" xfId="1" applyNumberFormat="1" applyFont="1" applyFill="1" applyBorder="1" applyAlignment="1" applyProtection="1">
      <alignment horizontal="right"/>
    </xf>
    <xf numFmtId="1" fontId="10" fillId="0" borderId="1" xfId="1" applyNumberFormat="1" applyFont="1" applyFill="1" applyBorder="1" applyAlignment="1" applyProtection="1">
      <alignment horizontal="right"/>
    </xf>
    <xf numFmtId="0" fontId="10" fillId="0" borderId="1" xfId="1" applyFont="1" applyFill="1" applyBorder="1" applyAlignment="1" applyProtection="1"/>
    <xf numFmtId="0" fontId="8" fillId="0" borderId="1" xfId="1" applyFont="1" applyFill="1" applyBorder="1" applyAlignment="1" applyProtection="1">
      <alignment horizontal="left" vertical="center"/>
    </xf>
    <xf numFmtId="1" fontId="8" fillId="0" borderId="1" xfId="1" applyNumberFormat="1" applyFont="1" applyFill="1" applyBorder="1" applyAlignment="1" applyProtection="1">
      <alignment horizontal="right"/>
    </xf>
    <xf numFmtId="0" fontId="8" fillId="0" borderId="1" xfId="1" applyFont="1" applyFill="1" applyBorder="1" applyAlignment="1" applyProtection="1">
      <alignment vertical="center"/>
    </xf>
    <xf numFmtId="0" fontId="8" fillId="0" borderId="1" xfId="1" applyFont="1" applyFill="1" applyBorder="1" applyAlignment="1" applyProtection="1">
      <alignment horizontal="right" vertical="center"/>
    </xf>
    <xf numFmtId="0" fontId="10" fillId="0" borderId="24" xfId="1" applyFont="1" applyFill="1" applyBorder="1" applyAlignment="1" applyProtection="1"/>
    <xf numFmtId="0" fontId="10" fillId="0" borderId="3" xfId="1" applyFont="1" applyFill="1" applyBorder="1" applyAlignment="1" applyProtection="1"/>
    <xf numFmtId="0" fontId="8" fillId="0" borderId="25" xfId="1" applyFont="1" applyFill="1" applyBorder="1" applyAlignment="1" applyProtection="1"/>
    <xf numFmtId="0" fontId="8" fillId="0" borderId="3" xfId="1" applyFont="1" applyFill="1" applyBorder="1" applyAlignment="1" applyProtection="1"/>
    <xf numFmtId="0" fontId="15" fillId="0" borderId="0" xfId="1" applyFont="1" applyFill="1" applyBorder="1" applyAlignment="1" applyProtection="1"/>
    <xf numFmtId="0" fontId="8" fillId="0" borderId="26" xfId="1" applyFont="1" applyFill="1" applyBorder="1" applyAlignment="1" applyProtection="1">
      <alignment horizontal="center" vertical="center" wrapText="1"/>
    </xf>
    <xf numFmtId="0" fontId="2" fillId="0" borderId="24" xfId="3" applyFont="1" applyBorder="1" applyAlignment="1">
      <alignment horizontal="center"/>
    </xf>
    <xf numFmtId="0" fontId="1" fillId="0" borderId="0" xfId="3" applyFont="1" applyBorder="1" applyAlignment="1">
      <alignment horizontal="center" vertical="top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0" fontId="56" fillId="0" borderId="0" xfId="1" applyFont="1" applyFill="1" applyBorder="1" applyAlignment="1" applyProtection="1">
      <alignment horizontal="center" vertical="center" wrapText="1"/>
    </xf>
    <xf numFmtId="0" fontId="57" fillId="0" borderId="0" xfId="1" applyFont="1" applyFill="1" applyBorder="1" applyAlignment="1" applyProtection="1">
      <alignment horizontal="right"/>
    </xf>
    <xf numFmtId="0" fontId="6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13" fillId="0" borderId="1" xfId="0" applyFont="1" applyBorder="1" applyAlignment="1"/>
    <xf numFmtId="0" fontId="2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3" fillId="0" borderId="24" xfId="0" applyFont="1" applyBorder="1" applyAlignment="1">
      <alignment horizontal="right"/>
    </xf>
    <xf numFmtId="0" fontId="1" fillId="0" borderId="0" xfId="0" applyFont="1" applyBorder="1" applyAlignment="1">
      <alignment horizontal="right" vertical="top" wrapText="1"/>
    </xf>
    <xf numFmtId="0" fontId="69" fillId="0" borderId="0" xfId="0" applyFont="1" applyBorder="1" applyAlignment="1"/>
    <xf numFmtId="0" fontId="17" fillId="0" borderId="30" xfId="0" applyFont="1" applyBorder="1" applyAlignment="1">
      <alignment wrapText="1"/>
    </xf>
    <xf numFmtId="0" fontId="8" fillId="0" borderId="23" xfId="1" applyFont="1" applyFill="1" applyBorder="1" applyAlignment="1" applyProtection="1">
      <alignment horizontal="left"/>
    </xf>
    <xf numFmtId="0" fontId="8" fillId="0" borderId="3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 wrapText="1"/>
    </xf>
    <xf numFmtId="0" fontId="10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 vertical="center"/>
    </xf>
    <xf numFmtId="0" fontId="10" fillId="0" borderId="23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>
      <alignment horizontal="left"/>
    </xf>
    <xf numFmtId="0" fontId="8" fillId="0" borderId="24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center" vertical="center" wrapText="1"/>
    </xf>
  </cellXfs>
  <cellStyles count="5">
    <cellStyle name="Excel Built-in Normal" xfId="1" xr:uid="{00000000-0005-0000-0000-000000000000}"/>
    <cellStyle name="Ezres [0]" xfId="2" builtinId="6"/>
    <cellStyle name="Normál" xfId="0" builtinId="0"/>
    <cellStyle name="Normál 2" xfId="3" xr:uid="{00000000-0005-0000-0000-000003000000}"/>
    <cellStyle name="Százalék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view="pageLayout" zoomScaleNormal="100" workbookViewId="0">
      <selection activeCell="B44" sqref="B44"/>
    </sheetView>
  </sheetViews>
  <sheetFormatPr defaultRowHeight="15"/>
  <cols>
    <col min="1" max="1" width="54" customWidth="1"/>
    <col min="2" max="2" width="15.7109375" bestFit="1" customWidth="1"/>
    <col min="3" max="3" width="15.7109375" customWidth="1"/>
  </cols>
  <sheetData>
    <row r="1" spans="1:4" ht="18.75" customHeight="1">
      <c r="A1" s="324" t="s">
        <v>779</v>
      </c>
      <c r="B1" s="324"/>
      <c r="C1" s="324"/>
      <c r="D1" s="281"/>
    </row>
    <row r="2" spans="1:4" ht="18.75" customHeight="1">
      <c r="A2" s="325" t="s">
        <v>760</v>
      </c>
      <c r="B2" s="325"/>
      <c r="C2" s="325"/>
      <c r="D2" s="281"/>
    </row>
    <row r="3" spans="1:4" ht="18.75">
      <c r="A3" s="325" t="s">
        <v>750</v>
      </c>
      <c r="B3" s="325"/>
      <c r="C3" s="325"/>
      <c r="D3" s="281"/>
    </row>
    <row r="4" spans="1:4" ht="18.75">
      <c r="A4" s="282"/>
      <c r="B4" s="323" t="s">
        <v>0</v>
      </c>
      <c r="C4" s="323"/>
      <c r="D4" s="281"/>
    </row>
    <row r="5" spans="1:4" ht="49.5">
      <c r="A5" s="288" t="s">
        <v>1</v>
      </c>
      <c r="B5" s="289" t="s">
        <v>761</v>
      </c>
      <c r="C5" s="289" t="s">
        <v>776</v>
      </c>
      <c r="D5" s="281"/>
    </row>
    <row r="6" spans="1:4" ht="16.5">
      <c r="A6" s="291" t="s">
        <v>2</v>
      </c>
      <c r="B6" s="290">
        <v>72389090</v>
      </c>
      <c r="C6" s="290">
        <v>76356488</v>
      </c>
      <c r="D6" s="281"/>
    </row>
    <row r="7" spans="1:4" ht="33">
      <c r="A7" s="291" t="s">
        <v>3</v>
      </c>
      <c r="B7" s="290">
        <v>14579739</v>
      </c>
      <c r="C7" s="290">
        <v>15359474</v>
      </c>
      <c r="D7" s="281"/>
    </row>
    <row r="8" spans="1:4" ht="16.5">
      <c r="A8" s="291" t="s">
        <v>4</v>
      </c>
      <c r="B8" s="290">
        <v>108000000</v>
      </c>
      <c r="C8" s="290">
        <v>126773404</v>
      </c>
      <c r="D8" s="281"/>
    </row>
    <row r="9" spans="1:4" ht="16.5">
      <c r="A9" s="300" t="s">
        <v>5</v>
      </c>
      <c r="B9" s="292">
        <v>1800000</v>
      </c>
      <c r="C9" s="292">
        <v>1800000</v>
      </c>
      <c r="D9" s="281"/>
    </row>
    <row r="10" spans="1:4" ht="16.5">
      <c r="A10" s="291" t="s">
        <v>6</v>
      </c>
      <c r="B10" s="290">
        <v>70182236</v>
      </c>
      <c r="C10" s="290">
        <v>68579633</v>
      </c>
      <c r="D10" s="281"/>
    </row>
    <row r="11" spans="1:4" ht="16.5">
      <c r="A11" s="291" t="s">
        <v>7</v>
      </c>
      <c r="B11" s="290">
        <v>38997219</v>
      </c>
      <c r="C11" s="290">
        <v>49190769</v>
      </c>
      <c r="D11" s="281"/>
    </row>
    <row r="12" spans="1:4" ht="16.5">
      <c r="A12" s="291" t="s">
        <v>8</v>
      </c>
      <c r="B12" s="290">
        <v>24975211</v>
      </c>
      <c r="C12" s="290">
        <v>33278488</v>
      </c>
      <c r="D12" s="281"/>
    </row>
    <row r="13" spans="1:4" ht="16.5">
      <c r="A13" s="291" t="s">
        <v>9</v>
      </c>
      <c r="B13" s="290">
        <v>1000000</v>
      </c>
      <c r="C13" s="290">
        <v>2812342</v>
      </c>
      <c r="D13" s="281"/>
    </row>
    <row r="14" spans="1:4" ht="16.5">
      <c r="A14" s="301" t="s">
        <v>10</v>
      </c>
      <c r="B14" s="290">
        <f>SUM(B6:B13)</f>
        <v>331923495</v>
      </c>
      <c r="C14" s="290">
        <f>SUM(C6:C13)</f>
        <v>374150598</v>
      </c>
      <c r="D14" s="281"/>
    </row>
    <row r="15" spans="1:4" ht="16.5">
      <c r="A15" s="301" t="s">
        <v>11</v>
      </c>
      <c r="B15" s="290">
        <v>2584610</v>
      </c>
      <c r="C15" s="290">
        <v>7716515</v>
      </c>
      <c r="D15" s="281"/>
    </row>
    <row r="16" spans="1:4" ht="16.5">
      <c r="A16" s="302" t="s">
        <v>12</v>
      </c>
      <c r="B16" s="293">
        <f>SUM(B14:B15)</f>
        <v>334508105</v>
      </c>
      <c r="C16" s="293">
        <f>SUM(C14:C15)</f>
        <v>381867113</v>
      </c>
      <c r="D16" s="281"/>
    </row>
    <row r="17" spans="1:4" ht="33">
      <c r="A17" s="291" t="s">
        <v>13</v>
      </c>
      <c r="B17" s="290">
        <v>82088465</v>
      </c>
      <c r="C17" s="290">
        <v>88481678</v>
      </c>
      <c r="D17" s="284"/>
    </row>
    <row r="18" spans="1:4" ht="33">
      <c r="A18" s="291" t="s">
        <v>14</v>
      </c>
      <c r="B18" s="290">
        <v>4986145</v>
      </c>
      <c r="C18" s="290">
        <v>19984089</v>
      </c>
      <c r="D18" s="284"/>
    </row>
    <row r="19" spans="1:4" ht="16.5">
      <c r="A19" s="291" t="s">
        <v>15</v>
      </c>
      <c r="B19" s="290">
        <v>154233000</v>
      </c>
      <c r="C19" s="290">
        <v>173233000</v>
      </c>
      <c r="D19" s="284"/>
    </row>
    <row r="20" spans="1:4" ht="16.5">
      <c r="A20" s="291" t="s">
        <v>16</v>
      </c>
      <c r="B20" s="290">
        <v>26400000</v>
      </c>
      <c r="C20" s="290">
        <v>26400000</v>
      </c>
      <c r="D20" s="284"/>
    </row>
    <row r="21" spans="1:4" ht="16.5">
      <c r="A21" s="291" t="s">
        <v>17</v>
      </c>
      <c r="B21" s="290">
        <v>15000000</v>
      </c>
      <c r="C21" s="290">
        <v>15000000</v>
      </c>
      <c r="D21" s="284"/>
    </row>
    <row r="22" spans="1:4" ht="16.5">
      <c r="A22" s="291" t="s">
        <v>18</v>
      </c>
      <c r="B22" s="290">
        <v>75000</v>
      </c>
      <c r="C22" s="290">
        <v>175000</v>
      </c>
      <c r="D22" s="284"/>
    </row>
    <row r="23" spans="1:4" ht="16.5">
      <c r="A23" s="291" t="s">
        <v>19</v>
      </c>
      <c r="B23" s="290">
        <v>0</v>
      </c>
      <c r="C23" s="290">
        <v>0</v>
      </c>
      <c r="D23" s="284"/>
    </row>
    <row r="24" spans="1:4" ht="16.5">
      <c r="A24" s="301" t="s">
        <v>20</v>
      </c>
      <c r="B24" s="290">
        <f>SUM(B17:B23)</f>
        <v>282782610</v>
      </c>
      <c r="C24" s="290">
        <f>SUM(C17:C23)</f>
        <v>323273767</v>
      </c>
      <c r="D24" s="284"/>
    </row>
    <row r="25" spans="1:4" ht="16.5">
      <c r="A25" s="301" t="s">
        <v>21</v>
      </c>
      <c r="B25" s="290">
        <v>51725495</v>
      </c>
      <c r="C25" s="290">
        <v>58593346</v>
      </c>
      <c r="D25" s="284"/>
    </row>
    <row r="26" spans="1:4" ht="18.75">
      <c r="A26" s="303" t="s">
        <v>22</v>
      </c>
      <c r="B26" s="283">
        <f>SUM(B24:B25)</f>
        <v>334508105</v>
      </c>
      <c r="C26" s="283">
        <f>SUM(C24:C25)</f>
        <v>381867113</v>
      </c>
      <c r="D26" s="281"/>
    </row>
  </sheetData>
  <mergeCells count="4">
    <mergeCell ref="B4:C4"/>
    <mergeCell ref="A1:C1"/>
    <mergeCell ref="A2:C2"/>
    <mergeCell ref="A3:C3"/>
  </mergeCells>
  <pageMargins left="0.7" right="0.7" top="0.75" bottom="0.75" header="0.3" footer="0.3"/>
  <pageSetup paperSize="9" orientation="portrait" r:id="rId1"/>
  <headerFooter>
    <oddFooter>&amp;L&amp;"Times New Roman,Normál"&amp;10Módosítva az 5/2019. (X.10.) és a  8/2019. (XI.27. ) 4/2020. (VII.6.) sz. önkormányzati rendelettel!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6"/>
  <sheetViews>
    <sheetView view="pageLayout" zoomScaleNormal="100" zoomScaleSheetLayoutView="100" workbookViewId="0">
      <selection activeCell="A2" sqref="A2:C2"/>
    </sheetView>
  </sheetViews>
  <sheetFormatPr defaultColWidth="11.5703125" defaultRowHeight="15"/>
  <cols>
    <col min="1" max="1" width="83" customWidth="1"/>
    <col min="2" max="2" width="21.140625" customWidth="1"/>
    <col min="3" max="3" width="15.5703125" customWidth="1"/>
    <col min="4" max="4" width="12" customWidth="1"/>
  </cols>
  <sheetData>
    <row r="1" spans="1:4" ht="27.4" customHeight="1">
      <c r="C1" s="174" t="s">
        <v>803</v>
      </c>
    </row>
    <row r="2" spans="1:4" ht="44.85" customHeight="1">
      <c r="A2" s="343" t="s">
        <v>762</v>
      </c>
      <c r="B2" s="343"/>
      <c r="C2" s="343"/>
    </row>
    <row r="3" spans="1:4" ht="15" customHeight="1">
      <c r="A3" s="344" t="s">
        <v>581</v>
      </c>
      <c r="B3" s="344"/>
      <c r="C3" s="344"/>
    </row>
    <row r="4" spans="1:4" ht="41.1" customHeight="1">
      <c r="A4" s="175"/>
      <c r="B4" s="176"/>
      <c r="C4" s="176"/>
    </row>
    <row r="5" spans="1:4">
      <c r="A5" s="116" t="s">
        <v>535</v>
      </c>
    </row>
    <row r="6" spans="1:4">
      <c r="A6" s="177" t="s">
        <v>506</v>
      </c>
      <c r="B6" s="178" t="s">
        <v>26</v>
      </c>
      <c r="C6" s="179" t="s">
        <v>547</v>
      </c>
      <c r="D6" s="179" t="s">
        <v>793</v>
      </c>
    </row>
    <row r="7" spans="1:4">
      <c r="A7" s="180" t="s">
        <v>582</v>
      </c>
      <c r="B7" s="181" t="s">
        <v>149</v>
      </c>
      <c r="C7" s="182"/>
      <c r="D7" s="182"/>
    </row>
    <row r="8" spans="1:4">
      <c r="A8" s="180" t="s">
        <v>583</v>
      </c>
      <c r="B8" s="181" t="s">
        <v>149</v>
      </c>
      <c r="C8" s="182"/>
      <c r="D8" s="182"/>
    </row>
    <row r="9" spans="1:4">
      <c r="A9" s="180" t="s">
        <v>584</v>
      </c>
      <c r="B9" s="181" t="s">
        <v>149</v>
      </c>
      <c r="C9" s="182"/>
      <c r="D9" s="182"/>
    </row>
    <row r="10" spans="1:4">
      <c r="A10" s="180" t="s">
        <v>585</v>
      </c>
      <c r="B10" s="181" t="s">
        <v>149</v>
      </c>
      <c r="C10" s="182"/>
      <c r="D10" s="182"/>
    </row>
    <row r="11" spans="1:4">
      <c r="A11" s="180" t="s">
        <v>586</v>
      </c>
      <c r="B11" s="181" t="s">
        <v>149</v>
      </c>
      <c r="C11" s="182"/>
      <c r="D11" s="182"/>
    </row>
    <row r="12" spans="1:4">
      <c r="A12" s="180" t="s">
        <v>587</v>
      </c>
      <c r="B12" s="181" t="s">
        <v>149</v>
      </c>
      <c r="C12" s="182"/>
      <c r="D12" s="182"/>
    </row>
    <row r="13" spans="1:4">
      <c r="A13" s="180" t="s">
        <v>588</v>
      </c>
      <c r="B13" s="181" t="s">
        <v>149</v>
      </c>
      <c r="C13" s="182"/>
      <c r="D13" s="182"/>
    </row>
    <row r="14" spans="1:4">
      <c r="A14" s="180" t="s">
        <v>589</v>
      </c>
      <c r="B14" s="181" t="s">
        <v>149</v>
      </c>
      <c r="C14" s="182"/>
      <c r="D14" s="182"/>
    </row>
    <row r="15" spans="1:4">
      <c r="A15" s="180" t="s">
        <v>590</v>
      </c>
      <c r="B15" s="181" t="s">
        <v>149</v>
      </c>
      <c r="C15" s="182"/>
      <c r="D15" s="182"/>
    </row>
    <row r="16" spans="1:4">
      <c r="A16" s="180" t="s">
        <v>591</v>
      </c>
      <c r="B16" s="181" t="s">
        <v>149</v>
      </c>
      <c r="C16" s="182"/>
      <c r="D16" s="182"/>
    </row>
    <row r="17" spans="1:4">
      <c r="A17" s="183" t="s">
        <v>148</v>
      </c>
      <c r="B17" s="184" t="s">
        <v>149</v>
      </c>
      <c r="C17" s="185">
        <f>SUM(C7:C16)</f>
        <v>0</v>
      </c>
      <c r="D17" s="185">
        <f>SUM(D7:D16)</f>
        <v>0</v>
      </c>
    </row>
    <row r="18" spans="1:4">
      <c r="A18" s="180" t="s">
        <v>582</v>
      </c>
      <c r="B18" s="181" t="s">
        <v>151</v>
      </c>
      <c r="C18" s="182"/>
      <c r="D18" s="182"/>
    </row>
    <row r="19" spans="1:4">
      <c r="A19" s="180" t="s">
        <v>583</v>
      </c>
      <c r="B19" s="181" t="s">
        <v>151</v>
      </c>
      <c r="C19" s="182"/>
      <c r="D19" s="182"/>
    </row>
    <row r="20" spans="1:4">
      <c r="A20" s="180" t="s">
        <v>584</v>
      </c>
      <c r="B20" s="181" t="s">
        <v>151</v>
      </c>
      <c r="C20" s="182"/>
      <c r="D20" s="182"/>
    </row>
    <row r="21" spans="1:4">
      <c r="A21" s="180" t="s">
        <v>585</v>
      </c>
      <c r="B21" s="181" t="s">
        <v>151</v>
      </c>
      <c r="C21" s="182"/>
      <c r="D21" s="182"/>
    </row>
    <row r="22" spans="1:4">
      <c r="A22" s="180" t="s">
        <v>586</v>
      </c>
      <c r="B22" s="181" t="s">
        <v>151</v>
      </c>
      <c r="C22" s="182"/>
      <c r="D22" s="182"/>
    </row>
    <row r="23" spans="1:4">
      <c r="A23" s="180" t="s">
        <v>587</v>
      </c>
      <c r="B23" s="181" t="s">
        <v>151</v>
      </c>
      <c r="C23" s="182"/>
      <c r="D23" s="182"/>
    </row>
    <row r="24" spans="1:4">
      <c r="A24" s="180" t="s">
        <v>588</v>
      </c>
      <c r="B24" s="181" t="s">
        <v>151</v>
      </c>
      <c r="C24" s="182"/>
      <c r="D24" s="182"/>
    </row>
    <row r="25" spans="1:4">
      <c r="A25" s="180" t="s">
        <v>589</v>
      </c>
      <c r="B25" s="181" t="s">
        <v>151</v>
      </c>
      <c r="C25" s="182"/>
      <c r="D25" s="182"/>
    </row>
    <row r="26" spans="1:4">
      <c r="A26" s="180" t="s">
        <v>590</v>
      </c>
      <c r="B26" s="181" t="s">
        <v>151</v>
      </c>
      <c r="C26" s="182"/>
      <c r="D26" s="182"/>
    </row>
    <row r="27" spans="1:4">
      <c r="A27" s="180" t="s">
        <v>591</v>
      </c>
      <c r="B27" s="181" t="s">
        <v>151</v>
      </c>
      <c r="C27" s="182"/>
      <c r="D27" s="182"/>
    </row>
    <row r="28" spans="1:4">
      <c r="A28" s="183" t="s">
        <v>592</v>
      </c>
      <c r="B28" s="184" t="s">
        <v>151</v>
      </c>
      <c r="C28" s="185">
        <f>SUM(C18:C27)</f>
        <v>0</v>
      </c>
      <c r="D28" s="185">
        <f>SUM(D18:D27)</f>
        <v>0</v>
      </c>
    </row>
    <row r="29" spans="1:4">
      <c r="A29" s="180" t="s">
        <v>582</v>
      </c>
      <c r="B29" s="181" t="s">
        <v>153</v>
      </c>
      <c r="C29" s="182"/>
      <c r="D29" s="182"/>
    </row>
    <row r="30" spans="1:4">
      <c r="A30" s="180" t="s">
        <v>583</v>
      </c>
      <c r="B30" s="181" t="s">
        <v>153</v>
      </c>
      <c r="C30" s="182"/>
      <c r="D30" s="182"/>
    </row>
    <row r="31" spans="1:4">
      <c r="A31" s="180" t="s">
        <v>584</v>
      </c>
      <c r="B31" s="181" t="s">
        <v>153</v>
      </c>
      <c r="C31" s="182"/>
      <c r="D31" s="182"/>
    </row>
    <row r="32" spans="1:4">
      <c r="A32" s="180" t="s">
        <v>585</v>
      </c>
      <c r="B32" s="181" t="s">
        <v>153</v>
      </c>
      <c r="C32" s="182"/>
      <c r="D32" s="182"/>
    </row>
    <row r="33" spans="1:4">
      <c r="A33" s="180" t="s">
        <v>586</v>
      </c>
      <c r="B33" s="181" t="s">
        <v>153</v>
      </c>
      <c r="C33" s="182"/>
      <c r="D33" s="182"/>
    </row>
    <row r="34" spans="1:4">
      <c r="A34" s="180" t="s">
        <v>587</v>
      </c>
      <c r="B34" s="181" t="s">
        <v>153</v>
      </c>
      <c r="C34" s="182"/>
      <c r="D34" s="182"/>
    </row>
    <row r="35" spans="1:4">
      <c r="A35" s="180" t="s">
        <v>588</v>
      </c>
      <c r="B35" s="181" t="s">
        <v>153</v>
      </c>
      <c r="C35" s="186">
        <v>28369019</v>
      </c>
      <c r="D35" s="186">
        <v>28369019</v>
      </c>
    </row>
    <row r="36" spans="1:4">
      <c r="A36" s="180" t="s">
        <v>589</v>
      </c>
      <c r="B36" s="181" t="s">
        <v>153</v>
      </c>
      <c r="C36" s="186">
        <v>350000</v>
      </c>
      <c r="D36" s="186">
        <v>350000</v>
      </c>
    </row>
    <row r="37" spans="1:4">
      <c r="A37" s="180" t="s">
        <v>590</v>
      </c>
      <c r="B37" s="181" t="s">
        <v>153</v>
      </c>
      <c r="C37" s="186">
        <f>33175511</f>
        <v>33175511</v>
      </c>
      <c r="D37" s="186">
        <f>33175511+118340+796000</f>
        <v>34089851</v>
      </c>
    </row>
    <row r="38" spans="1:4">
      <c r="A38" s="180" t="s">
        <v>591</v>
      </c>
      <c r="B38" s="181" t="s">
        <v>153</v>
      </c>
      <c r="C38" s="182"/>
      <c r="D38" s="182"/>
    </row>
    <row r="39" spans="1:4">
      <c r="A39" s="183" t="s">
        <v>152</v>
      </c>
      <c r="B39" s="184" t="s">
        <v>153</v>
      </c>
      <c r="C39" s="187">
        <f>SUM(C29:C38)</f>
        <v>61894530</v>
      </c>
      <c r="D39" s="187">
        <f>SUM(D29:D38)</f>
        <v>62808870</v>
      </c>
    </row>
    <row r="40" spans="1:4">
      <c r="A40" s="180" t="s">
        <v>593</v>
      </c>
      <c r="B40" s="188" t="s">
        <v>157</v>
      </c>
      <c r="C40" s="182"/>
      <c r="D40" s="182"/>
    </row>
    <row r="41" spans="1:4">
      <c r="A41" s="180" t="s">
        <v>594</v>
      </c>
      <c r="B41" s="188" t="s">
        <v>157</v>
      </c>
      <c r="C41" s="182"/>
      <c r="D41" s="182"/>
    </row>
    <row r="42" spans="1:4">
      <c r="A42" s="180" t="s">
        <v>595</v>
      </c>
      <c r="B42" s="188" t="s">
        <v>157</v>
      </c>
      <c r="C42" s="182"/>
      <c r="D42" s="182"/>
    </row>
    <row r="43" spans="1:4">
      <c r="A43" s="188" t="s">
        <v>596</v>
      </c>
      <c r="B43" s="188" t="s">
        <v>157</v>
      </c>
      <c r="C43" s="182"/>
      <c r="D43" s="182"/>
    </row>
    <row r="44" spans="1:4">
      <c r="A44" s="188" t="s">
        <v>597</v>
      </c>
      <c r="B44" s="188" t="s">
        <v>157</v>
      </c>
      <c r="C44" s="182"/>
      <c r="D44" s="182"/>
    </row>
    <row r="45" spans="1:4">
      <c r="A45" s="188" t="s">
        <v>598</v>
      </c>
      <c r="B45" s="188" t="s">
        <v>157</v>
      </c>
      <c r="C45" s="182"/>
      <c r="D45" s="182"/>
    </row>
    <row r="46" spans="1:4">
      <c r="A46" s="180" t="s">
        <v>599</v>
      </c>
      <c r="B46" s="188" t="s">
        <v>157</v>
      </c>
      <c r="C46" s="182"/>
      <c r="D46" s="182"/>
    </row>
    <row r="47" spans="1:4">
      <c r="A47" s="180" t="s">
        <v>600</v>
      </c>
      <c r="B47" s="188" t="s">
        <v>157</v>
      </c>
      <c r="C47" s="182"/>
      <c r="D47" s="182"/>
    </row>
    <row r="48" spans="1:4">
      <c r="A48" s="180" t="s">
        <v>601</v>
      </c>
      <c r="B48" s="188" t="s">
        <v>157</v>
      </c>
      <c r="C48" s="182"/>
      <c r="D48" s="182"/>
    </row>
    <row r="49" spans="1:4">
      <c r="A49" s="180" t="s">
        <v>602</v>
      </c>
      <c r="B49" s="188" t="s">
        <v>157</v>
      </c>
      <c r="C49" s="182"/>
      <c r="D49" s="182"/>
    </row>
    <row r="50" spans="1:4">
      <c r="A50" s="183" t="s">
        <v>603</v>
      </c>
      <c r="B50" s="184" t="s">
        <v>157</v>
      </c>
      <c r="C50" s="185">
        <f>SUM(C40:C49)</f>
        <v>0</v>
      </c>
      <c r="D50" s="185">
        <f>SUM(D40:D49)</f>
        <v>0</v>
      </c>
    </row>
    <row r="51" spans="1:4">
      <c r="A51" s="180" t="s">
        <v>593</v>
      </c>
      <c r="B51" s="188" t="s">
        <v>165</v>
      </c>
      <c r="C51" s="182">
        <v>0</v>
      </c>
      <c r="D51" s="182">
        <v>0</v>
      </c>
    </row>
    <row r="52" spans="1:4">
      <c r="A52" s="180" t="s">
        <v>594</v>
      </c>
      <c r="B52" s="188" t="s">
        <v>165</v>
      </c>
      <c r="C52" s="186">
        <v>2000000</v>
      </c>
      <c r="D52" s="186">
        <v>1550000</v>
      </c>
    </row>
    <row r="53" spans="1:4">
      <c r="A53" s="180" t="s">
        <v>595</v>
      </c>
      <c r="B53" s="188" t="s">
        <v>165</v>
      </c>
      <c r="C53" s="182"/>
      <c r="D53" s="186">
        <v>100000</v>
      </c>
    </row>
    <row r="54" spans="1:4">
      <c r="A54" s="188" t="s">
        <v>596</v>
      </c>
      <c r="B54" s="188" t="s">
        <v>165</v>
      </c>
      <c r="C54" s="182"/>
      <c r="D54" s="182"/>
    </row>
    <row r="55" spans="1:4">
      <c r="A55" s="188" t="s">
        <v>597</v>
      </c>
      <c r="B55" s="188" t="s">
        <v>165</v>
      </c>
      <c r="C55" s="182"/>
      <c r="D55" s="182"/>
    </row>
    <row r="56" spans="1:4">
      <c r="A56" s="188" t="s">
        <v>598</v>
      </c>
      <c r="B56" s="188" t="s">
        <v>165</v>
      </c>
      <c r="C56" s="182"/>
      <c r="D56" s="182"/>
    </row>
    <row r="57" spans="1:4">
      <c r="A57" s="180" t="s">
        <v>599</v>
      </c>
      <c r="B57" s="188" t="s">
        <v>165</v>
      </c>
      <c r="C57" s="182">
        <v>0</v>
      </c>
      <c r="D57" s="182">
        <v>0</v>
      </c>
    </row>
    <row r="58" spans="1:4">
      <c r="A58" s="180" t="s">
        <v>604</v>
      </c>
      <c r="B58" s="188" t="s">
        <v>165</v>
      </c>
      <c r="C58" s="182"/>
      <c r="D58" s="182"/>
    </row>
    <row r="59" spans="1:4">
      <c r="A59" s="180" t="s">
        <v>601</v>
      </c>
      <c r="B59" s="188" t="s">
        <v>165</v>
      </c>
      <c r="C59" s="182"/>
      <c r="D59" s="182"/>
    </row>
    <row r="60" spans="1:4">
      <c r="A60" s="180" t="s">
        <v>602</v>
      </c>
      <c r="B60" s="188" t="s">
        <v>165</v>
      </c>
      <c r="C60" s="182"/>
      <c r="D60" s="182"/>
    </row>
    <row r="61" spans="1:4">
      <c r="A61" s="189" t="s">
        <v>605</v>
      </c>
      <c r="B61" s="184" t="s">
        <v>165</v>
      </c>
      <c r="C61" s="187">
        <f>SUM(C51:C60)</f>
        <v>2000000</v>
      </c>
      <c r="D61" s="187">
        <f>SUM(D51:D60)</f>
        <v>1650000</v>
      </c>
    </row>
    <row r="62" spans="1:4">
      <c r="A62" s="180" t="s">
        <v>582</v>
      </c>
      <c r="B62" s="181" t="s">
        <v>200</v>
      </c>
      <c r="C62" s="182"/>
      <c r="D62" s="182"/>
    </row>
    <row r="63" spans="1:4">
      <c r="A63" s="180" t="s">
        <v>583</v>
      </c>
      <c r="B63" s="181" t="s">
        <v>200</v>
      </c>
      <c r="C63" s="182"/>
      <c r="D63" s="182"/>
    </row>
    <row r="64" spans="1:4">
      <c r="A64" s="180" t="s">
        <v>584</v>
      </c>
      <c r="B64" s="181" t="s">
        <v>200</v>
      </c>
      <c r="C64" s="182"/>
      <c r="D64" s="182"/>
    </row>
    <row r="65" spans="1:4">
      <c r="A65" s="180" t="s">
        <v>585</v>
      </c>
      <c r="B65" s="181" t="s">
        <v>200</v>
      </c>
      <c r="C65" s="182"/>
      <c r="D65" s="182"/>
    </row>
    <row r="66" spans="1:4">
      <c r="A66" s="180" t="s">
        <v>586</v>
      </c>
      <c r="B66" s="181" t="s">
        <v>200</v>
      </c>
      <c r="C66" s="182"/>
      <c r="D66" s="182"/>
    </row>
    <row r="67" spans="1:4">
      <c r="A67" s="180" t="s">
        <v>587</v>
      </c>
      <c r="B67" s="181" t="s">
        <v>200</v>
      </c>
      <c r="C67" s="182"/>
      <c r="D67" s="182"/>
    </row>
    <row r="68" spans="1:4">
      <c r="A68" s="180" t="s">
        <v>588</v>
      </c>
      <c r="B68" s="181" t="s">
        <v>200</v>
      </c>
      <c r="C68" s="182"/>
      <c r="D68" s="182"/>
    </row>
    <row r="69" spans="1:4">
      <c r="A69" s="180" t="s">
        <v>589</v>
      </c>
      <c r="B69" s="181" t="s">
        <v>200</v>
      </c>
      <c r="C69" s="182"/>
      <c r="D69" s="182"/>
    </row>
    <row r="70" spans="1:4">
      <c r="A70" s="180" t="s">
        <v>590</v>
      </c>
      <c r="B70" s="181" t="s">
        <v>200</v>
      </c>
      <c r="C70" s="182"/>
      <c r="D70" s="182"/>
    </row>
    <row r="71" spans="1:4">
      <c r="A71" s="180" t="s">
        <v>591</v>
      </c>
      <c r="B71" s="181" t="s">
        <v>200</v>
      </c>
      <c r="C71" s="182"/>
      <c r="D71" s="182"/>
    </row>
    <row r="72" spans="1:4">
      <c r="A72" s="183" t="s">
        <v>606</v>
      </c>
      <c r="B72" s="184" t="s">
        <v>200</v>
      </c>
      <c r="C72" s="185">
        <f>SUM(C62:C71)</f>
        <v>0</v>
      </c>
      <c r="D72" s="185">
        <f>SUM(D62:D71)</f>
        <v>0</v>
      </c>
    </row>
    <row r="73" spans="1:4">
      <c r="A73" s="180" t="s">
        <v>582</v>
      </c>
      <c r="B73" s="181" t="s">
        <v>202</v>
      </c>
      <c r="C73" s="182"/>
      <c r="D73" s="182"/>
    </row>
    <row r="74" spans="1:4">
      <c r="A74" s="180" t="s">
        <v>583</v>
      </c>
      <c r="B74" s="181" t="s">
        <v>202</v>
      </c>
      <c r="C74" s="182"/>
      <c r="D74" s="182"/>
    </row>
    <row r="75" spans="1:4">
      <c r="A75" s="180" t="s">
        <v>584</v>
      </c>
      <c r="B75" s="181" t="s">
        <v>202</v>
      </c>
      <c r="C75" s="182"/>
      <c r="D75" s="182"/>
    </row>
    <row r="76" spans="1:4">
      <c r="A76" s="180" t="s">
        <v>585</v>
      </c>
      <c r="B76" s="181" t="s">
        <v>202</v>
      </c>
      <c r="C76" s="182"/>
      <c r="D76" s="182"/>
    </row>
    <row r="77" spans="1:4">
      <c r="A77" s="180" t="s">
        <v>586</v>
      </c>
      <c r="B77" s="181" t="s">
        <v>202</v>
      </c>
      <c r="C77" s="182"/>
      <c r="D77" s="182"/>
    </row>
    <row r="78" spans="1:4">
      <c r="A78" s="180" t="s">
        <v>587</v>
      </c>
      <c r="B78" s="181" t="s">
        <v>202</v>
      </c>
      <c r="C78" s="182"/>
      <c r="D78" s="182"/>
    </row>
    <row r="79" spans="1:4">
      <c r="A79" s="180" t="s">
        <v>588</v>
      </c>
      <c r="B79" s="181" t="s">
        <v>202</v>
      </c>
      <c r="C79" s="182"/>
      <c r="D79" s="182"/>
    </row>
    <row r="80" spans="1:4">
      <c r="A80" s="180" t="s">
        <v>589</v>
      </c>
      <c r="B80" s="181" t="s">
        <v>202</v>
      </c>
      <c r="C80" s="182"/>
      <c r="D80" s="182"/>
    </row>
    <row r="81" spans="1:4">
      <c r="A81" s="180" t="s">
        <v>590</v>
      </c>
      <c r="B81" s="181" t="s">
        <v>202</v>
      </c>
      <c r="C81" s="182"/>
      <c r="D81" s="182"/>
    </row>
    <row r="82" spans="1:4">
      <c r="A82" s="180" t="s">
        <v>591</v>
      </c>
      <c r="B82" s="181" t="s">
        <v>202</v>
      </c>
      <c r="C82" s="182"/>
      <c r="D82" s="182"/>
    </row>
    <row r="83" spans="1:4">
      <c r="A83" s="183" t="s">
        <v>607</v>
      </c>
      <c r="B83" s="184" t="s">
        <v>202</v>
      </c>
      <c r="C83" s="185">
        <f>SUM(C73:C82)</f>
        <v>0</v>
      </c>
      <c r="D83" s="185">
        <f>SUM(D73:D82)</f>
        <v>0</v>
      </c>
    </row>
    <row r="84" spans="1:4">
      <c r="A84" s="180" t="s">
        <v>582</v>
      </c>
      <c r="B84" s="181" t="s">
        <v>204</v>
      </c>
      <c r="C84" s="182"/>
      <c r="D84" s="182"/>
    </row>
    <row r="85" spans="1:4">
      <c r="A85" s="180" t="s">
        <v>583</v>
      </c>
      <c r="B85" s="181" t="s">
        <v>204</v>
      </c>
      <c r="C85" s="182"/>
      <c r="D85" s="182"/>
    </row>
    <row r="86" spans="1:4">
      <c r="A86" s="180" t="s">
        <v>584</v>
      </c>
      <c r="B86" s="181" t="s">
        <v>204</v>
      </c>
      <c r="C86" s="182"/>
      <c r="D86" s="182"/>
    </row>
    <row r="87" spans="1:4">
      <c r="A87" s="180" t="s">
        <v>585</v>
      </c>
      <c r="B87" s="181" t="s">
        <v>204</v>
      </c>
      <c r="C87" s="182"/>
      <c r="D87" s="182"/>
    </row>
    <row r="88" spans="1:4">
      <c r="A88" s="180" t="s">
        <v>586</v>
      </c>
      <c r="B88" s="181" t="s">
        <v>204</v>
      </c>
      <c r="C88" s="182"/>
      <c r="D88" s="182"/>
    </row>
    <row r="89" spans="1:4">
      <c r="A89" s="180" t="s">
        <v>587</v>
      </c>
      <c r="B89" s="181" t="s">
        <v>204</v>
      </c>
      <c r="C89" s="182"/>
      <c r="D89" s="182"/>
    </row>
    <row r="90" spans="1:4">
      <c r="A90" s="180" t="s">
        <v>588</v>
      </c>
      <c r="B90" s="181" t="s">
        <v>204</v>
      </c>
      <c r="C90" s="182">
        <v>0</v>
      </c>
      <c r="D90" s="182">
        <v>0</v>
      </c>
    </row>
    <row r="91" spans="1:4">
      <c r="A91" s="180" t="s">
        <v>589</v>
      </c>
      <c r="B91" s="181" t="s">
        <v>204</v>
      </c>
      <c r="C91" s="182"/>
      <c r="D91" s="182"/>
    </row>
    <row r="92" spans="1:4">
      <c r="A92" s="180" t="s">
        <v>590</v>
      </c>
      <c r="B92" s="181" t="s">
        <v>204</v>
      </c>
      <c r="C92" s="182"/>
      <c r="D92" s="186">
        <v>1462342</v>
      </c>
    </row>
    <row r="93" spans="1:4">
      <c r="A93" s="180" t="s">
        <v>591</v>
      </c>
      <c r="B93" s="181" t="s">
        <v>204</v>
      </c>
      <c r="C93" s="182"/>
      <c r="D93" s="182"/>
    </row>
    <row r="94" spans="1:4">
      <c r="A94" s="183" t="s">
        <v>608</v>
      </c>
      <c r="B94" s="184" t="s">
        <v>204</v>
      </c>
      <c r="C94" s="185">
        <f>SUM(C84:C93)</f>
        <v>0</v>
      </c>
      <c r="D94" s="187">
        <f>SUM(D84:D93)</f>
        <v>1462342</v>
      </c>
    </row>
    <row r="95" spans="1:4">
      <c r="A95" s="180" t="s">
        <v>593</v>
      </c>
      <c r="B95" s="188" t="s">
        <v>208</v>
      </c>
      <c r="C95" s="182">
        <v>0</v>
      </c>
      <c r="D95" s="182">
        <v>0</v>
      </c>
    </row>
    <row r="96" spans="1:4">
      <c r="A96" s="180" t="s">
        <v>594</v>
      </c>
      <c r="B96" s="181" t="s">
        <v>208</v>
      </c>
      <c r="C96" s="182"/>
      <c r="D96" s="182"/>
    </row>
    <row r="97" spans="1:4">
      <c r="A97" s="180" t="s">
        <v>595</v>
      </c>
      <c r="B97" s="188" t="s">
        <v>208</v>
      </c>
      <c r="C97" s="182"/>
      <c r="D97" s="182"/>
    </row>
    <row r="98" spans="1:4">
      <c r="A98" s="188" t="s">
        <v>596</v>
      </c>
      <c r="B98" s="181" t="s">
        <v>208</v>
      </c>
      <c r="C98" s="182"/>
      <c r="D98" s="182"/>
    </row>
    <row r="99" spans="1:4">
      <c r="A99" s="188" t="s">
        <v>597</v>
      </c>
      <c r="B99" s="188" t="s">
        <v>208</v>
      </c>
      <c r="C99" s="182"/>
      <c r="D99" s="182"/>
    </row>
    <row r="100" spans="1:4">
      <c r="A100" s="188" t="s">
        <v>598</v>
      </c>
      <c r="B100" s="181" t="s">
        <v>208</v>
      </c>
      <c r="C100" s="182"/>
      <c r="D100" s="182"/>
    </row>
    <row r="101" spans="1:4">
      <c r="A101" s="180" t="s">
        <v>599</v>
      </c>
      <c r="B101" s="188" t="s">
        <v>208</v>
      </c>
      <c r="C101" s="182"/>
      <c r="D101" s="182"/>
    </row>
    <row r="102" spans="1:4">
      <c r="A102" s="180" t="s">
        <v>604</v>
      </c>
      <c r="B102" s="181" t="s">
        <v>208</v>
      </c>
      <c r="C102" s="182"/>
      <c r="D102" s="182"/>
    </row>
    <row r="103" spans="1:4">
      <c r="A103" s="180" t="s">
        <v>601</v>
      </c>
      <c r="B103" s="188" t="s">
        <v>208</v>
      </c>
      <c r="C103" s="182"/>
      <c r="D103" s="182"/>
    </row>
    <row r="104" spans="1:4">
      <c r="A104" s="180" t="s">
        <v>602</v>
      </c>
      <c r="B104" s="181" t="s">
        <v>208</v>
      </c>
      <c r="C104" s="182"/>
      <c r="D104" s="182"/>
    </row>
    <row r="105" spans="1:4">
      <c r="A105" s="183" t="s">
        <v>609</v>
      </c>
      <c r="B105" s="184" t="s">
        <v>208</v>
      </c>
      <c r="C105" s="185">
        <f>SUM(C95:C104)</f>
        <v>0</v>
      </c>
      <c r="D105" s="185">
        <f>SUM(D95:D104)</f>
        <v>0</v>
      </c>
    </row>
    <row r="106" spans="1:4">
      <c r="A106" s="180" t="s">
        <v>593</v>
      </c>
      <c r="B106" s="188" t="s">
        <v>214</v>
      </c>
      <c r="C106" s="186">
        <v>1000000</v>
      </c>
      <c r="D106" s="186">
        <v>1000000</v>
      </c>
    </row>
    <row r="107" spans="1:4">
      <c r="A107" s="180" t="s">
        <v>594</v>
      </c>
      <c r="B107" s="188" t="s">
        <v>214</v>
      </c>
      <c r="C107" s="182"/>
      <c r="D107" s="186">
        <v>150000</v>
      </c>
    </row>
    <row r="108" spans="1:4">
      <c r="A108" s="180" t="s">
        <v>595</v>
      </c>
      <c r="B108" s="188" t="s">
        <v>214</v>
      </c>
      <c r="C108" s="182"/>
      <c r="D108" s="182"/>
    </row>
    <row r="109" spans="1:4">
      <c r="A109" s="188" t="s">
        <v>596</v>
      </c>
      <c r="B109" s="188" t="s">
        <v>214</v>
      </c>
      <c r="C109" s="182"/>
      <c r="D109" s="182"/>
    </row>
    <row r="110" spans="1:4">
      <c r="A110" s="188" t="s">
        <v>597</v>
      </c>
      <c r="B110" s="188" t="s">
        <v>214</v>
      </c>
      <c r="C110" s="182"/>
      <c r="D110" s="182"/>
    </row>
    <row r="111" spans="1:4">
      <c r="A111" s="188" t="s">
        <v>598</v>
      </c>
      <c r="B111" s="188" t="s">
        <v>214</v>
      </c>
      <c r="C111" s="182"/>
      <c r="D111" s="182"/>
    </row>
    <row r="112" spans="1:4">
      <c r="A112" s="180" t="s">
        <v>599</v>
      </c>
      <c r="B112" s="188" t="s">
        <v>214</v>
      </c>
      <c r="C112" s="182"/>
      <c r="D112" s="182"/>
    </row>
    <row r="113" spans="1:4">
      <c r="A113" s="180" t="s">
        <v>604</v>
      </c>
      <c r="B113" s="188" t="s">
        <v>214</v>
      </c>
      <c r="C113" s="182"/>
      <c r="D113" s="186">
        <v>200000</v>
      </c>
    </row>
    <row r="114" spans="1:4">
      <c r="A114" s="180" t="s">
        <v>601</v>
      </c>
      <c r="B114" s="188" t="s">
        <v>214</v>
      </c>
      <c r="C114" s="182"/>
      <c r="D114" s="182"/>
    </row>
    <row r="115" spans="1:4">
      <c r="A115" s="180" t="s">
        <v>602</v>
      </c>
      <c r="B115" s="188" t="s">
        <v>214</v>
      </c>
      <c r="C115" s="182"/>
      <c r="D115" s="182"/>
    </row>
    <row r="116" spans="1:4">
      <c r="A116" s="189" t="s">
        <v>610</v>
      </c>
      <c r="B116" s="184" t="s">
        <v>214</v>
      </c>
      <c r="C116" s="187">
        <f>SUM(C106:C115)</f>
        <v>1000000</v>
      </c>
      <c r="D116" s="187">
        <f>SUM(D106:D115)</f>
        <v>1350000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16"/>
  <sheetViews>
    <sheetView view="pageLayout" zoomScaleNormal="100" zoomScaleSheetLayoutView="100" workbookViewId="0">
      <selection activeCell="A13" sqref="A13"/>
    </sheetView>
  </sheetViews>
  <sheetFormatPr defaultColWidth="11.5703125" defaultRowHeight="15"/>
  <cols>
    <col min="1" max="1" width="87.5703125" customWidth="1"/>
    <col min="2" max="2" width="13.42578125" bestFit="1" customWidth="1"/>
    <col min="3" max="3" width="23.28515625" customWidth="1"/>
  </cols>
  <sheetData>
    <row r="1" spans="1:3" ht="32.25" customHeight="1">
      <c r="A1" s="190"/>
      <c r="B1" s="190"/>
      <c r="C1" s="191" t="s">
        <v>802</v>
      </c>
    </row>
    <row r="2" spans="1:3" ht="33.6" customHeight="1">
      <c r="A2" s="345" t="s">
        <v>762</v>
      </c>
      <c r="B2" s="345"/>
      <c r="C2" s="345"/>
    </row>
    <row r="3" spans="1:3" ht="16.149999999999999" customHeight="1">
      <c r="A3" s="346" t="s">
        <v>611</v>
      </c>
      <c r="B3" s="346"/>
      <c r="C3" s="346"/>
    </row>
    <row r="4" spans="1:3" ht="33.6" customHeight="1">
      <c r="A4" s="192"/>
      <c r="B4" s="193"/>
      <c r="C4" s="193"/>
    </row>
    <row r="5" spans="1:3" ht="16.5">
      <c r="A5" s="190" t="s">
        <v>524</v>
      </c>
      <c r="B5" s="190"/>
      <c r="C5" s="190"/>
    </row>
    <row r="6" spans="1:3" ht="16.5">
      <c r="A6" s="194" t="s">
        <v>506</v>
      </c>
      <c r="B6" s="195" t="s">
        <v>26</v>
      </c>
      <c r="C6" s="196" t="s">
        <v>547</v>
      </c>
    </row>
    <row r="7" spans="1:3" ht="16.5">
      <c r="A7" s="197" t="s">
        <v>612</v>
      </c>
      <c r="B7" s="198" t="s">
        <v>302</v>
      </c>
      <c r="C7" s="199"/>
    </row>
    <row r="8" spans="1:3" ht="16.5">
      <c r="A8" s="197" t="s">
        <v>613</v>
      </c>
      <c r="B8" s="198" t="s">
        <v>302</v>
      </c>
      <c r="C8" s="199"/>
    </row>
    <row r="9" spans="1:3" ht="16.5">
      <c r="A9" s="197" t="s">
        <v>614</v>
      </c>
      <c r="B9" s="198" t="s">
        <v>302</v>
      </c>
      <c r="C9" s="199"/>
    </row>
    <row r="10" spans="1:3" ht="16.5">
      <c r="A10" s="197" t="s">
        <v>615</v>
      </c>
      <c r="B10" s="198" t="s">
        <v>302</v>
      </c>
      <c r="C10" s="199"/>
    </row>
    <row r="11" spans="1:3" ht="16.5">
      <c r="A11" s="197" t="s">
        <v>616</v>
      </c>
      <c r="B11" s="198" t="s">
        <v>302</v>
      </c>
      <c r="C11" s="199"/>
    </row>
    <row r="12" spans="1:3" ht="16.5">
      <c r="A12" s="197" t="s">
        <v>617</v>
      </c>
      <c r="B12" s="198" t="s">
        <v>302</v>
      </c>
      <c r="C12" s="199"/>
    </row>
    <row r="13" spans="1:3" ht="16.5">
      <c r="A13" s="197" t="s">
        <v>618</v>
      </c>
      <c r="B13" s="198" t="s">
        <v>302</v>
      </c>
      <c r="C13" s="200"/>
    </row>
    <row r="14" spans="1:3" ht="16.5">
      <c r="A14" s="197" t="s">
        <v>619</v>
      </c>
      <c r="B14" s="198" t="s">
        <v>302</v>
      </c>
      <c r="C14" s="199"/>
    </row>
    <row r="15" spans="1:3" ht="16.5">
      <c r="A15" s="197" t="s">
        <v>620</v>
      </c>
      <c r="B15" s="198" t="s">
        <v>302</v>
      </c>
      <c r="C15" s="199">
        <v>0</v>
      </c>
    </row>
    <row r="16" spans="1:3" ht="16.5">
      <c r="A16" s="197" t="s">
        <v>621</v>
      </c>
      <c r="B16" s="198" t="s">
        <v>302</v>
      </c>
      <c r="C16" s="199"/>
    </row>
    <row r="17" spans="1:3" ht="33">
      <c r="A17" s="201" t="s">
        <v>301</v>
      </c>
      <c r="B17" s="202" t="s">
        <v>302</v>
      </c>
      <c r="C17" s="203">
        <f>SUM(C7:C16)</f>
        <v>0</v>
      </c>
    </row>
    <row r="18" spans="1:3" ht="16.5">
      <c r="A18" s="197" t="s">
        <v>612</v>
      </c>
      <c r="B18" s="198" t="s">
        <v>304</v>
      </c>
      <c r="C18" s="199"/>
    </row>
    <row r="19" spans="1:3" ht="16.5">
      <c r="A19" s="197" t="s">
        <v>613</v>
      </c>
      <c r="B19" s="198" t="s">
        <v>304</v>
      </c>
      <c r="C19" s="199"/>
    </row>
    <row r="20" spans="1:3" ht="16.5">
      <c r="A20" s="197" t="s">
        <v>614</v>
      </c>
      <c r="B20" s="198" t="s">
        <v>304</v>
      </c>
      <c r="C20" s="199"/>
    </row>
    <row r="21" spans="1:3" ht="16.5">
      <c r="A21" s="197" t="s">
        <v>615</v>
      </c>
      <c r="B21" s="198" t="s">
        <v>304</v>
      </c>
      <c r="C21" s="199"/>
    </row>
    <row r="22" spans="1:3" ht="16.5">
      <c r="A22" s="197" t="s">
        <v>616</v>
      </c>
      <c r="B22" s="198" t="s">
        <v>304</v>
      </c>
      <c r="C22" s="199"/>
    </row>
    <row r="23" spans="1:3" ht="16.5">
      <c r="A23" s="197" t="s">
        <v>617</v>
      </c>
      <c r="B23" s="198" t="s">
        <v>304</v>
      </c>
      <c r="C23" s="199"/>
    </row>
    <row r="24" spans="1:3" ht="16.5">
      <c r="A24" s="197" t="s">
        <v>618</v>
      </c>
      <c r="B24" s="198" t="s">
        <v>304</v>
      </c>
      <c r="C24" s="199"/>
    </row>
    <row r="25" spans="1:3" ht="16.5">
      <c r="A25" s="197" t="s">
        <v>619</v>
      </c>
      <c r="B25" s="198" t="s">
        <v>304</v>
      </c>
      <c r="C25" s="199"/>
    </row>
    <row r="26" spans="1:3" ht="16.5">
      <c r="A26" s="197" t="s">
        <v>620</v>
      </c>
      <c r="B26" s="198" t="s">
        <v>304</v>
      </c>
      <c r="C26" s="199"/>
    </row>
    <row r="27" spans="1:3" ht="16.5">
      <c r="A27" s="197" t="s">
        <v>621</v>
      </c>
      <c r="B27" s="198" t="s">
        <v>304</v>
      </c>
      <c r="C27" s="199"/>
    </row>
    <row r="28" spans="1:3" ht="33">
      <c r="A28" s="201" t="s">
        <v>622</v>
      </c>
      <c r="B28" s="202" t="s">
        <v>304</v>
      </c>
      <c r="C28" s="203">
        <f>SUM(C18:C27)</f>
        <v>0</v>
      </c>
    </row>
    <row r="29" spans="1:3" ht="16.5">
      <c r="A29" s="197" t="s">
        <v>612</v>
      </c>
      <c r="B29" s="198" t="s">
        <v>306</v>
      </c>
      <c r="C29" s="199"/>
    </row>
    <row r="30" spans="1:3" ht="16.5">
      <c r="A30" s="197" t="s">
        <v>613</v>
      </c>
      <c r="B30" s="198" t="s">
        <v>306</v>
      </c>
      <c r="C30" s="199"/>
    </row>
    <row r="31" spans="1:3" ht="16.5">
      <c r="A31" s="197" t="s">
        <v>614</v>
      </c>
      <c r="B31" s="198" t="s">
        <v>306</v>
      </c>
      <c r="C31" s="199">
        <v>0</v>
      </c>
    </row>
    <row r="32" spans="1:3" ht="16.5">
      <c r="A32" s="197" t="s">
        <v>615</v>
      </c>
      <c r="B32" s="198" t="s">
        <v>306</v>
      </c>
      <c r="C32" s="199">
        <v>0</v>
      </c>
    </row>
    <row r="33" spans="1:3" ht="16.5">
      <c r="A33" s="197" t="s">
        <v>616</v>
      </c>
      <c r="B33" s="198" t="s">
        <v>306</v>
      </c>
      <c r="C33" s="204">
        <v>17473200</v>
      </c>
    </row>
    <row r="34" spans="1:3" ht="16.5">
      <c r="A34" s="197" t="s">
        <v>617</v>
      </c>
      <c r="B34" s="198" t="s">
        <v>306</v>
      </c>
      <c r="C34" s="199"/>
    </row>
    <row r="35" spans="1:3" ht="16.5">
      <c r="A35" s="197" t="s">
        <v>618</v>
      </c>
      <c r="B35" s="198" t="s">
        <v>306</v>
      </c>
      <c r="C35" s="200"/>
    </row>
    <row r="36" spans="1:3" ht="16.5">
      <c r="A36" s="197" t="s">
        <v>619</v>
      </c>
      <c r="B36" s="198" t="s">
        <v>306</v>
      </c>
      <c r="C36" s="204"/>
    </row>
    <row r="37" spans="1:3" ht="16.5">
      <c r="A37" s="197" t="s">
        <v>620</v>
      </c>
      <c r="B37" s="198" t="s">
        <v>306</v>
      </c>
      <c r="C37" s="199"/>
    </row>
    <row r="38" spans="1:3" ht="16.5">
      <c r="A38" s="197" t="s">
        <v>621</v>
      </c>
      <c r="B38" s="198" t="s">
        <v>306</v>
      </c>
      <c r="C38" s="199"/>
    </row>
    <row r="39" spans="1:3" ht="16.5">
      <c r="A39" s="201" t="s">
        <v>623</v>
      </c>
      <c r="B39" s="202" t="s">
        <v>306</v>
      </c>
      <c r="C39" s="205">
        <f>SUM(C29:C38)</f>
        <v>17473200</v>
      </c>
    </row>
    <row r="40" spans="1:3" ht="16.5">
      <c r="A40" s="197" t="s">
        <v>612</v>
      </c>
      <c r="B40" s="198" t="s">
        <v>386</v>
      </c>
      <c r="C40" s="199"/>
    </row>
    <row r="41" spans="1:3" ht="16.5">
      <c r="A41" s="197" t="s">
        <v>613</v>
      </c>
      <c r="B41" s="198" t="s">
        <v>386</v>
      </c>
      <c r="C41" s="199"/>
    </row>
    <row r="42" spans="1:3" ht="16.5">
      <c r="A42" s="197" t="s">
        <v>614</v>
      </c>
      <c r="B42" s="198" t="s">
        <v>386</v>
      </c>
      <c r="C42" s="199"/>
    </row>
    <row r="43" spans="1:3" ht="16.5">
      <c r="A43" s="197" t="s">
        <v>615</v>
      </c>
      <c r="B43" s="198" t="s">
        <v>386</v>
      </c>
      <c r="C43" s="199"/>
    </row>
    <row r="44" spans="1:3" ht="16.5">
      <c r="A44" s="197" t="s">
        <v>616</v>
      </c>
      <c r="B44" s="198" t="s">
        <v>386</v>
      </c>
      <c r="C44" s="199"/>
    </row>
    <row r="45" spans="1:3" ht="16.5">
      <c r="A45" s="197" t="s">
        <v>617</v>
      </c>
      <c r="B45" s="198" t="s">
        <v>386</v>
      </c>
      <c r="C45" s="199"/>
    </row>
    <row r="46" spans="1:3" ht="16.5">
      <c r="A46" s="197" t="s">
        <v>618</v>
      </c>
      <c r="B46" s="198" t="s">
        <v>386</v>
      </c>
      <c r="C46" s="199"/>
    </row>
    <row r="47" spans="1:3" ht="16.5">
      <c r="A47" s="197" t="s">
        <v>619</v>
      </c>
      <c r="B47" s="198" t="s">
        <v>386</v>
      </c>
      <c r="C47" s="199"/>
    </row>
    <row r="48" spans="1:3" ht="16.5">
      <c r="A48" s="197" t="s">
        <v>620</v>
      </c>
      <c r="B48" s="198" t="s">
        <v>386</v>
      </c>
      <c r="C48" s="199"/>
    </row>
    <row r="49" spans="1:3" ht="16.5">
      <c r="A49" s="197" t="s">
        <v>621</v>
      </c>
      <c r="B49" s="198" t="s">
        <v>386</v>
      </c>
      <c r="C49" s="199"/>
    </row>
    <row r="50" spans="1:3" ht="33">
      <c r="A50" s="201" t="s">
        <v>624</v>
      </c>
      <c r="B50" s="202" t="s">
        <v>386</v>
      </c>
      <c r="C50" s="203">
        <f>SUM(C40:C49)</f>
        <v>0</v>
      </c>
    </row>
    <row r="51" spans="1:3" ht="16.5">
      <c r="A51" s="197" t="s">
        <v>625</v>
      </c>
      <c r="B51" s="198" t="s">
        <v>388</v>
      </c>
      <c r="C51" s="199"/>
    </row>
    <row r="52" spans="1:3" ht="16.5">
      <c r="A52" s="197" t="s">
        <v>613</v>
      </c>
      <c r="B52" s="198" t="s">
        <v>388</v>
      </c>
      <c r="C52" s="199"/>
    </row>
    <row r="53" spans="1:3" ht="16.5">
      <c r="A53" s="197" t="s">
        <v>614</v>
      </c>
      <c r="B53" s="198" t="s">
        <v>388</v>
      </c>
      <c r="C53" s="199"/>
    </row>
    <row r="54" spans="1:3" ht="16.5">
      <c r="A54" s="197" t="s">
        <v>615</v>
      </c>
      <c r="B54" s="198" t="s">
        <v>388</v>
      </c>
      <c r="C54" s="199"/>
    </row>
    <row r="55" spans="1:3" ht="16.5">
      <c r="A55" s="197" t="s">
        <v>616</v>
      </c>
      <c r="B55" s="198" t="s">
        <v>388</v>
      </c>
      <c r="C55" s="199"/>
    </row>
    <row r="56" spans="1:3" ht="16.5">
      <c r="A56" s="197" t="s">
        <v>617</v>
      </c>
      <c r="B56" s="198" t="s">
        <v>388</v>
      </c>
      <c r="C56" s="199"/>
    </row>
    <row r="57" spans="1:3" ht="16.5">
      <c r="A57" s="197" t="s">
        <v>618</v>
      </c>
      <c r="B57" s="198" t="s">
        <v>388</v>
      </c>
      <c r="C57" s="199"/>
    </row>
    <row r="58" spans="1:3" ht="16.5">
      <c r="A58" s="197" t="s">
        <v>619</v>
      </c>
      <c r="B58" s="198" t="s">
        <v>388</v>
      </c>
      <c r="C58" s="199"/>
    </row>
    <row r="59" spans="1:3" ht="16.5">
      <c r="A59" s="197" t="s">
        <v>620</v>
      </c>
      <c r="B59" s="198" t="s">
        <v>388</v>
      </c>
      <c r="C59" s="199"/>
    </row>
    <row r="60" spans="1:3" ht="16.5">
      <c r="A60" s="197" t="s">
        <v>621</v>
      </c>
      <c r="B60" s="198" t="s">
        <v>388</v>
      </c>
      <c r="C60" s="199"/>
    </row>
    <row r="61" spans="1:3" ht="33">
      <c r="A61" s="201" t="s">
        <v>626</v>
      </c>
      <c r="B61" s="202" t="s">
        <v>388</v>
      </c>
      <c r="C61" s="203">
        <f>SUM(C51:C60)</f>
        <v>0</v>
      </c>
    </row>
    <row r="62" spans="1:3" ht="16.5">
      <c r="A62" s="197" t="s">
        <v>612</v>
      </c>
      <c r="B62" s="198" t="s">
        <v>390</v>
      </c>
      <c r="C62" s="199"/>
    </row>
    <row r="63" spans="1:3" ht="16.5">
      <c r="A63" s="197" t="s">
        <v>613</v>
      </c>
      <c r="B63" s="198" t="s">
        <v>390</v>
      </c>
      <c r="C63" s="199"/>
    </row>
    <row r="64" spans="1:3" ht="16.5">
      <c r="A64" s="197" t="s">
        <v>614</v>
      </c>
      <c r="B64" s="198" t="s">
        <v>390</v>
      </c>
      <c r="C64" s="204"/>
    </row>
    <row r="65" spans="1:3" ht="16.5">
      <c r="A65" s="197" t="s">
        <v>615</v>
      </c>
      <c r="B65" s="198" t="s">
        <v>390</v>
      </c>
      <c r="C65" s="204">
        <v>4986145</v>
      </c>
    </row>
    <row r="66" spans="1:3" ht="16.5">
      <c r="A66" s="197" t="s">
        <v>616</v>
      </c>
      <c r="B66" s="198" t="s">
        <v>390</v>
      </c>
      <c r="C66" s="199"/>
    </row>
    <row r="67" spans="1:3" ht="16.5">
      <c r="A67" s="197" t="s">
        <v>617</v>
      </c>
      <c r="B67" s="198" t="s">
        <v>390</v>
      </c>
      <c r="C67" s="199"/>
    </row>
    <row r="68" spans="1:3" ht="16.5">
      <c r="A68" s="197" t="s">
        <v>618</v>
      </c>
      <c r="B68" s="198" t="s">
        <v>390</v>
      </c>
      <c r="C68" s="199"/>
    </row>
    <row r="69" spans="1:3" ht="16.5">
      <c r="A69" s="197" t="s">
        <v>619</v>
      </c>
      <c r="B69" s="198" t="s">
        <v>390</v>
      </c>
      <c r="C69" s="199"/>
    </row>
    <row r="70" spans="1:3" ht="16.5">
      <c r="A70" s="197" t="s">
        <v>620</v>
      </c>
      <c r="B70" s="198" t="s">
        <v>390</v>
      </c>
      <c r="C70" s="199"/>
    </row>
    <row r="71" spans="1:3" ht="16.5">
      <c r="A71" s="197" t="s">
        <v>621</v>
      </c>
      <c r="B71" s="198" t="s">
        <v>390</v>
      </c>
      <c r="C71" s="199"/>
    </row>
    <row r="72" spans="1:3" ht="16.5">
      <c r="A72" s="201" t="s">
        <v>389</v>
      </c>
      <c r="B72" s="202" t="s">
        <v>390</v>
      </c>
      <c r="C72" s="205">
        <f>SUM(C62:C71)</f>
        <v>4986145</v>
      </c>
    </row>
    <row r="73" spans="1:3" ht="16.5">
      <c r="A73" s="197" t="s">
        <v>627</v>
      </c>
      <c r="B73" s="206" t="s">
        <v>372</v>
      </c>
      <c r="C73" s="199"/>
    </row>
    <row r="74" spans="1:3" ht="16.5">
      <c r="A74" s="197" t="s">
        <v>628</v>
      </c>
      <c r="B74" s="206" t="s">
        <v>372</v>
      </c>
      <c r="C74" s="199"/>
    </row>
    <row r="75" spans="1:3" ht="16.5">
      <c r="A75" s="197" t="s">
        <v>629</v>
      </c>
      <c r="B75" s="206" t="s">
        <v>372</v>
      </c>
      <c r="C75" s="199"/>
    </row>
    <row r="76" spans="1:3" ht="16.5">
      <c r="A76" s="207" t="s">
        <v>630</v>
      </c>
      <c r="B76" s="206" t="s">
        <v>372</v>
      </c>
      <c r="C76" s="199"/>
    </row>
    <row r="77" spans="1:3" ht="16.5">
      <c r="A77" s="207" t="s">
        <v>631</v>
      </c>
      <c r="B77" s="206" t="s">
        <v>372</v>
      </c>
      <c r="C77" s="199"/>
    </row>
    <row r="78" spans="1:3" ht="16.5">
      <c r="A78" s="207" t="s">
        <v>632</v>
      </c>
      <c r="B78" s="206" t="s">
        <v>372</v>
      </c>
      <c r="C78" s="199"/>
    </row>
    <row r="79" spans="1:3" ht="16.5">
      <c r="A79" s="197" t="s">
        <v>633</v>
      </c>
      <c r="B79" s="206" t="s">
        <v>372</v>
      </c>
      <c r="C79" s="199"/>
    </row>
    <row r="80" spans="1:3" ht="16.5">
      <c r="A80" s="197" t="s">
        <v>634</v>
      </c>
      <c r="B80" s="206" t="s">
        <v>372</v>
      </c>
      <c r="C80" s="199"/>
    </row>
    <row r="81" spans="1:3" ht="16.5">
      <c r="A81" s="197" t="s">
        <v>635</v>
      </c>
      <c r="B81" s="206" t="s">
        <v>372</v>
      </c>
      <c r="C81" s="199"/>
    </row>
    <row r="82" spans="1:3" ht="16.5">
      <c r="A82" s="197" t="s">
        <v>636</v>
      </c>
      <c r="B82" s="206" t="s">
        <v>372</v>
      </c>
      <c r="C82" s="199"/>
    </row>
    <row r="83" spans="1:3" ht="33">
      <c r="A83" s="201" t="s">
        <v>637</v>
      </c>
      <c r="B83" s="202" t="s">
        <v>372</v>
      </c>
      <c r="C83" s="203">
        <f>SUM(C73:C82)</f>
        <v>0</v>
      </c>
    </row>
    <row r="84" spans="1:3" ht="16.5">
      <c r="A84" s="197" t="s">
        <v>627</v>
      </c>
      <c r="B84" s="206" t="s">
        <v>376</v>
      </c>
      <c r="C84" s="199"/>
    </row>
    <row r="85" spans="1:3" ht="16.5">
      <c r="A85" s="197" t="s">
        <v>628</v>
      </c>
      <c r="B85" s="206" t="s">
        <v>376</v>
      </c>
      <c r="C85" s="199"/>
    </row>
    <row r="86" spans="1:3" ht="16.5">
      <c r="A86" s="197" t="s">
        <v>629</v>
      </c>
      <c r="B86" s="206" t="s">
        <v>376</v>
      </c>
      <c r="C86" s="204">
        <v>75000</v>
      </c>
    </row>
    <row r="87" spans="1:3" ht="16.5">
      <c r="A87" s="207" t="s">
        <v>630</v>
      </c>
      <c r="B87" s="206" t="s">
        <v>376</v>
      </c>
      <c r="C87" s="199"/>
    </row>
    <row r="88" spans="1:3" ht="16.5">
      <c r="A88" s="207" t="s">
        <v>631</v>
      </c>
      <c r="B88" s="206" t="s">
        <v>376</v>
      </c>
      <c r="C88" s="199"/>
    </row>
    <row r="89" spans="1:3" ht="16.5">
      <c r="A89" s="207" t="s">
        <v>632</v>
      </c>
      <c r="B89" s="206" t="s">
        <v>376</v>
      </c>
      <c r="C89" s="199"/>
    </row>
    <row r="90" spans="1:3" ht="16.5">
      <c r="A90" s="197" t="s">
        <v>633</v>
      </c>
      <c r="B90" s="206" t="s">
        <v>376</v>
      </c>
      <c r="C90" s="199"/>
    </row>
    <row r="91" spans="1:3" ht="16.5">
      <c r="A91" s="197" t="s">
        <v>638</v>
      </c>
      <c r="B91" s="206" t="s">
        <v>376</v>
      </c>
      <c r="C91" s="199"/>
    </row>
    <row r="92" spans="1:3" ht="16.5">
      <c r="A92" s="197" t="s">
        <v>635</v>
      </c>
      <c r="B92" s="206" t="s">
        <v>376</v>
      </c>
      <c r="C92" s="199"/>
    </row>
    <row r="93" spans="1:3" ht="16.5">
      <c r="A93" s="197" t="s">
        <v>636</v>
      </c>
      <c r="B93" s="206" t="s">
        <v>376</v>
      </c>
      <c r="C93" s="199"/>
    </row>
    <row r="94" spans="1:3" ht="16.5">
      <c r="A94" s="208" t="s">
        <v>639</v>
      </c>
      <c r="B94" s="209" t="s">
        <v>376</v>
      </c>
      <c r="C94" s="205">
        <f>SUM(C84:C93)</f>
        <v>75000</v>
      </c>
    </row>
    <row r="95" spans="1:3" ht="16.5">
      <c r="A95" s="197" t="s">
        <v>627</v>
      </c>
      <c r="B95" s="206" t="s">
        <v>408</v>
      </c>
      <c r="C95" s="199"/>
    </row>
    <row r="96" spans="1:3" ht="16.5">
      <c r="A96" s="197" t="s">
        <v>628</v>
      </c>
      <c r="B96" s="206" t="s">
        <v>408</v>
      </c>
      <c r="C96" s="199"/>
    </row>
    <row r="97" spans="1:3" ht="16.5">
      <c r="A97" s="197" t="s">
        <v>629</v>
      </c>
      <c r="B97" s="206" t="s">
        <v>408</v>
      </c>
      <c r="C97" s="199"/>
    </row>
    <row r="98" spans="1:3" ht="16.5">
      <c r="A98" s="207" t="s">
        <v>630</v>
      </c>
      <c r="B98" s="206" t="s">
        <v>408</v>
      </c>
      <c r="C98" s="199"/>
    </row>
    <row r="99" spans="1:3" ht="16.5">
      <c r="A99" s="207" t="s">
        <v>631</v>
      </c>
      <c r="B99" s="206" t="s">
        <v>408</v>
      </c>
      <c r="C99" s="199"/>
    </row>
    <row r="100" spans="1:3" ht="16.5">
      <c r="A100" s="207" t="s">
        <v>632</v>
      </c>
      <c r="B100" s="206" t="s">
        <v>408</v>
      </c>
      <c r="C100" s="199"/>
    </row>
    <row r="101" spans="1:3" ht="16.5">
      <c r="A101" s="197" t="s">
        <v>633</v>
      </c>
      <c r="B101" s="206" t="s">
        <v>408</v>
      </c>
      <c r="C101" s="199"/>
    </row>
    <row r="102" spans="1:3" ht="16.5">
      <c r="A102" s="197" t="s">
        <v>634</v>
      </c>
      <c r="B102" s="206" t="s">
        <v>408</v>
      </c>
      <c r="C102" s="199"/>
    </row>
    <row r="103" spans="1:3" ht="16.5">
      <c r="A103" s="197" t="s">
        <v>635</v>
      </c>
      <c r="B103" s="206" t="s">
        <v>408</v>
      </c>
      <c r="C103" s="199"/>
    </row>
    <row r="104" spans="1:3" ht="16.5">
      <c r="A104" s="197" t="s">
        <v>636</v>
      </c>
      <c r="B104" s="206" t="s">
        <v>408</v>
      </c>
      <c r="C104" s="199"/>
    </row>
    <row r="105" spans="1:3" ht="33">
      <c r="A105" s="201" t="s">
        <v>640</v>
      </c>
      <c r="B105" s="202" t="s">
        <v>408</v>
      </c>
      <c r="C105" s="203">
        <f>SUM(C95:C104)</f>
        <v>0</v>
      </c>
    </row>
    <row r="106" spans="1:3" ht="16.5">
      <c r="A106" s="197" t="s">
        <v>627</v>
      </c>
      <c r="B106" s="206" t="s">
        <v>410</v>
      </c>
      <c r="C106" s="199"/>
    </row>
    <row r="107" spans="1:3" ht="16.5">
      <c r="A107" s="197" t="s">
        <v>628</v>
      </c>
      <c r="B107" s="206" t="s">
        <v>410</v>
      </c>
      <c r="C107" s="199"/>
    </row>
    <row r="108" spans="1:3" ht="16.5">
      <c r="A108" s="197" t="s">
        <v>629</v>
      </c>
      <c r="B108" s="206" t="s">
        <v>410</v>
      </c>
      <c r="C108" s="199"/>
    </row>
    <row r="109" spans="1:3" ht="16.5">
      <c r="A109" s="207" t="s">
        <v>630</v>
      </c>
      <c r="B109" s="206" t="s">
        <v>410</v>
      </c>
      <c r="C109" s="199"/>
    </row>
    <row r="110" spans="1:3" ht="16.5">
      <c r="A110" s="207" t="s">
        <v>631</v>
      </c>
      <c r="B110" s="206" t="s">
        <v>410</v>
      </c>
      <c r="C110" s="199"/>
    </row>
    <row r="111" spans="1:3" ht="16.5">
      <c r="A111" s="207" t="s">
        <v>632</v>
      </c>
      <c r="B111" s="206" t="s">
        <v>410</v>
      </c>
      <c r="C111" s="199"/>
    </row>
    <row r="112" spans="1:3" ht="16.5">
      <c r="A112" s="197" t="s">
        <v>633</v>
      </c>
      <c r="B112" s="206" t="s">
        <v>410</v>
      </c>
      <c r="C112" s="199"/>
    </row>
    <row r="113" spans="1:3" ht="16.5">
      <c r="A113" s="197" t="s">
        <v>638</v>
      </c>
      <c r="B113" s="206" t="s">
        <v>410</v>
      </c>
      <c r="C113" s="199"/>
    </row>
    <row r="114" spans="1:3" ht="16.5">
      <c r="A114" s="197" t="s">
        <v>635</v>
      </c>
      <c r="B114" s="206" t="s">
        <v>410</v>
      </c>
      <c r="C114" s="199"/>
    </row>
    <row r="115" spans="1:3" ht="16.5">
      <c r="A115" s="197" t="s">
        <v>636</v>
      </c>
      <c r="B115" s="206" t="s">
        <v>410</v>
      </c>
      <c r="C115" s="199"/>
    </row>
    <row r="116" spans="1:3" ht="16.5">
      <c r="A116" s="208" t="s">
        <v>641</v>
      </c>
      <c r="B116" s="202" t="s">
        <v>410</v>
      </c>
      <c r="C116" s="203">
        <f>SUM(C106:C115)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"/>
  <sheetViews>
    <sheetView view="pageLayout" zoomScaleNormal="100" zoomScaleSheetLayoutView="100" workbookViewId="0">
      <selection activeCell="B1" sqref="B1:E1"/>
    </sheetView>
  </sheetViews>
  <sheetFormatPr defaultColWidth="11.5703125" defaultRowHeight="15"/>
  <cols>
    <col min="1" max="1" width="9" bestFit="1" customWidth="1"/>
    <col min="2" max="2" width="49.140625" customWidth="1"/>
    <col min="3" max="3" width="14.85546875" customWidth="1"/>
    <col min="4" max="4" width="15.28515625" customWidth="1"/>
    <col min="5" max="5" width="16.28515625" customWidth="1"/>
    <col min="6" max="6" width="14.7109375" bestFit="1" customWidth="1"/>
  </cols>
  <sheetData>
    <row r="1" spans="1:6" ht="13.9" customHeight="1">
      <c r="B1" s="347" t="s">
        <v>801</v>
      </c>
      <c r="C1" s="347"/>
      <c r="D1" s="347"/>
      <c r="E1" s="347"/>
    </row>
    <row r="2" spans="1:6" ht="13.9" customHeight="1">
      <c r="B2" s="348" t="s">
        <v>762</v>
      </c>
      <c r="C2" s="348"/>
      <c r="D2" s="348"/>
      <c r="E2" s="348"/>
    </row>
    <row r="4" spans="1:6" ht="29.85" customHeight="1">
      <c r="A4" s="348" t="s">
        <v>769</v>
      </c>
      <c r="B4" s="348"/>
      <c r="C4" s="348"/>
      <c r="D4" s="348"/>
      <c r="E4" s="348"/>
    </row>
    <row r="5" spans="1:6" ht="15" customHeight="1">
      <c r="A5" s="210"/>
      <c r="B5" s="349" t="s">
        <v>642</v>
      </c>
      <c r="C5" s="349"/>
      <c r="D5" s="349"/>
      <c r="E5" s="349"/>
      <c r="F5" s="349"/>
    </row>
    <row r="6" spans="1:6" ht="3" customHeight="1">
      <c r="A6" s="210"/>
      <c r="B6" s="211"/>
      <c r="C6" s="211"/>
      <c r="D6" s="211"/>
      <c r="E6" s="212" t="s">
        <v>643</v>
      </c>
    </row>
    <row r="7" spans="1:6" ht="47.25">
      <c r="A7" s="213" t="s">
        <v>644</v>
      </c>
      <c r="B7" s="213" t="s">
        <v>645</v>
      </c>
      <c r="C7" s="214" t="s">
        <v>775</v>
      </c>
      <c r="D7" s="215" t="s">
        <v>770</v>
      </c>
      <c r="E7" s="215" t="s">
        <v>794</v>
      </c>
      <c r="F7" s="215" t="s">
        <v>795</v>
      </c>
    </row>
    <row r="8" spans="1:6" ht="15.75">
      <c r="A8" s="216">
        <v>1</v>
      </c>
      <c r="B8" s="217" t="s">
        <v>646</v>
      </c>
      <c r="C8" s="218">
        <v>32000000</v>
      </c>
      <c r="D8" s="218">
        <v>32722230</v>
      </c>
      <c r="E8" s="218">
        <v>32000000</v>
      </c>
      <c r="F8" s="218">
        <v>32000000</v>
      </c>
    </row>
    <row r="9" spans="1:6" ht="15.75">
      <c r="A9" s="216">
        <v>2</v>
      </c>
      <c r="B9" s="219" t="s">
        <v>647</v>
      </c>
      <c r="C9" s="220">
        <v>0</v>
      </c>
      <c r="D9" s="220">
        <v>0</v>
      </c>
      <c r="E9" s="220">
        <v>0</v>
      </c>
      <c r="F9" s="220">
        <v>0</v>
      </c>
    </row>
    <row r="10" spans="1:6" ht="15.75">
      <c r="A10" s="216">
        <v>3</v>
      </c>
      <c r="B10" s="219" t="s">
        <v>648</v>
      </c>
      <c r="C10" s="220">
        <v>2600000</v>
      </c>
      <c r="D10" s="220">
        <v>2695944</v>
      </c>
      <c r="E10" s="220">
        <v>2600000</v>
      </c>
      <c r="F10" s="220">
        <v>2600000</v>
      </c>
    </row>
    <row r="11" spans="1:6" ht="15.75">
      <c r="A11" s="216">
        <v>4</v>
      </c>
      <c r="B11" s="219" t="s">
        <v>649</v>
      </c>
      <c r="C11" s="220">
        <v>18000000</v>
      </c>
      <c r="D11" s="220">
        <v>17485789</v>
      </c>
      <c r="E11" s="220">
        <v>18000000</v>
      </c>
      <c r="F11" s="220">
        <v>18000000</v>
      </c>
    </row>
    <row r="12" spans="1:6" ht="15.75">
      <c r="A12" s="221">
        <v>5</v>
      </c>
      <c r="B12" s="222" t="s">
        <v>650</v>
      </c>
      <c r="C12" s="223">
        <f>SUM(C8:C11)</f>
        <v>52600000</v>
      </c>
      <c r="D12" s="223">
        <f>SUM(D8:D11)</f>
        <v>52903963</v>
      </c>
      <c r="E12" s="223">
        <f>SUM(E8:E11)</f>
        <v>52600000</v>
      </c>
      <c r="F12" s="223">
        <f>SUM(F8:F11)</f>
        <v>52600000</v>
      </c>
    </row>
    <row r="13" spans="1:6" ht="15.75">
      <c r="A13" s="216">
        <v>6</v>
      </c>
      <c r="B13" s="219" t="s">
        <v>651</v>
      </c>
      <c r="C13" s="220">
        <v>45000000</v>
      </c>
      <c r="D13" s="220">
        <v>63802250</v>
      </c>
      <c r="E13" s="220">
        <v>60000000</v>
      </c>
      <c r="F13" s="220">
        <v>79000000</v>
      </c>
    </row>
    <row r="14" spans="1:6" ht="15.75">
      <c r="A14" s="224">
        <v>7</v>
      </c>
      <c r="B14" s="225" t="s">
        <v>652</v>
      </c>
      <c r="C14" s="226"/>
      <c r="D14" s="226">
        <v>0</v>
      </c>
      <c r="E14" s="226"/>
      <c r="F14" s="226"/>
    </row>
    <row r="15" spans="1:6" ht="15.75">
      <c r="A15" s="224">
        <v>8</v>
      </c>
      <c r="B15" s="227" t="s">
        <v>653</v>
      </c>
      <c r="C15" s="228">
        <f>SUM(C13:C14)</f>
        <v>45000000</v>
      </c>
      <c r="D15" s="228">
        <f>SUM(D13:D14)</f>
        <v>63802250</v>
      </c>
      <c r="E15" s="228">
        <f>SUM(E13:E14)</f>
        <v>60000000</v>
      </c>
      <c r="F15" s="228">
        <f>SUM(F13:F14)</f>
        <v>79000000</v>
      </c>
    </row>
    <row r="16" spans="1:6" ht="15.75">
      <c r="A16" s="224">
        <v>9</v>
      </c>
      <c r="B16" s="229" t="s">
        <v>654</v>
      </c>
      <c r="C16" s="226">
        <v>1433000</v>
      </c>
      <c r="D16" s="226">
        <v>1501644</v>
      </c>
      <c r="E16" s="226">
        <v>1433000</v>
      </c>
      <c r="F16" s="226">
        <v>1433000</v>
      </c>
    </row>
    <row r="17" spans="1:6" ht="15.75">
      <c r="A17" s="216">
        <v>10</v>
      </c>
      <c r="B17" s="230" t="s">
        <v>655</v>
      </c>
      <c r="C17" s="220">
        <v>35000000</v>
      </c>
      <c r="D17" s="220">
        <v>41805697</v>
      </c>
      <c r="E17" s="220">
        <v>40000000</v>
      </c>
      <c r="F17" s="220">
        <v>40000000</v>
      </c>
    </row>
    <row r="18" spans="1:6" ht="15.75">
      <c r="A18" s="221">
        <v>11</v>
      </c>
      <c r="B18" s="227" t="s">
        <v>657</v>
      </c>
      <c r="C18" s="228">
        <f>C17</f>
        <v>35000000</v>
      </c>
      <c r="D18" s="228">
        <f>D17</f>
        <v>41805697</v>
      </c>
      <c r="E18" s="228">
        <f>E17</f>
        <v>40000000</v>
      </c>
      <c r="F18" s="228">
        <f>F17</f>
        <v>40000000</v>
      </c>
    </row>
    <row r="19" spans="1:6" ht="15.75">
      <c r="A19" s="221">
        <v>12</v>
      </c>
      <c r="B19" s="231" t="s">
        <v>658</v>
      </c>
      <c r="C19" s="228">
        <f>C12+C15+C16+C18</f>
        <v>134033000</v>
      </c>
      <c r="D19" s="228">
        <f>D12+D15+D16+D18</f>
        <v>160013554</v>
      </c>
      <c r="E19" s="228">
        <f>E12+E15+E16+E18</f>
        <v>154033000</v>
      </c>
      <c r="F19" s="228">
        <f>F15+F16+F18</f>
        <v>120433000</v>
      </c>
    </row>
    <row r="20" spans="1:6" ht="15.75">
      <c r="A20" s="216">
        <v>13</v>
      </c>
      <c r="B20" s="230" t="s">
        <v>659</v>
      </c>
      <c r="C20" s="220">
        <v>100000</v>
      </c>
      <c r="D20" s="220">
        <v>108900</v>
      </c>
      <c r="E20" s="220">
        <v>100000</v>
      </c>
      <c r="F20" s="220">
        <v>100000</v>
      </c>
    </row>
    <row r="21" spans="1:6" ht="15.75">
      <c r="A21" s="232">
        <v>14</v>
      </c>
      <c r="B21" s="233" t="s">
        <v>660</v>
      </c>
      <c r="C21" s="234">
        <v>0</v>
      </c>
      <c r="D21" s="234">
        <v>0</v>
      </c>
      <c r="E21" s="234">
        <v>0</v>
      </c>
      <c r="F21" s="234">
        <v>0</v>
      </c>
    </row>
    <row r="22" spans="1:6" ht="15.75">
      <c r="A22" s="232">
        <v>15</v>
      </c>
      <c r="B22" s="233" t="s">
        <v>656</v>
      </c>
      <c r="C22" s="234">
        <v>100000</v>
      </c>
      <c r="D22" s="234">
        <v>131400</v>
      </c>
      <c r="E22" s="234">
        <v>100000</v>
      </c>
      <c r="F22" s="234">
        <v>100000</v>
      </c>
    </row>
    <row r="23" spans="1:6" ht="15.75">
      <c r="A23" s="221">
        <v>15</v>
      </c>
      <c r="B23" s="235" t="s">
        <v>661</v>
      </c>
      <c r="C23" s="220">
        <f>SUM(C20:C22)</f>
        <v>200000</v>
      </c>
      <c r="D23" s="220">
        <f>SUM(D20:D22)</f>
        <v>240300</v>
      </c>
      <c r="E23" s="220">
        <f>SUM(E20:E22)</f>
        <v>200000</v>
      </c>
      <c r="F23" s="220">
        <f>SUM(F20:F22)</f>
        <v>200000</v>
      </c>
    </row>
    <row r="24" spans="1:6" ht="15.75">
      <c r="A24" s="236"/>
      <c r="B24" s="236" t="s">
        <v>528</v>
      </c>
      <c r="C24" s="237">
        <f>C19+C23</f>
        <v>134233000</v>
      </c>
      <c r="D24" s="237">
        <f>D19+D23</f>
        <v>160253854</v>
      </c>
      <c r="E24" s="237">
        <f>E19+E23</f>
        <v>154233000</v>
      </c>
      <c r="F24" s="237">
        <f>F12+F19+F23</f>
        <v>173233000</v>
      </c>
    </row>
    <row r="25" spans="1:6" ht="15.75">
      <c r="A25" s="238"/>
      <c r="B25" s="239"/>
      <c r="C25" s="238"/>
      <c r="D25" s="238"/>
      <c r="E25" s="238"/>
      <c r="F25" s="238"/>
    </row>
  </sheetData>
  <sheetProtection selectLockedCells="1" selectUnlockedCells="1"/>
  <mergeCells count="4">
    <mergeCell ref="B1:E1"/>
    <mergeCell ref="B2:E2"/>
    <mergeCell ref="A4:E4"/>
    <mergeCell ref="B5:F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3"/>
  <sheetViews>
    <sheetView view="pageLayout" topLeftCell="A4" zoomScaleNormal="100" zoomScaleSheetLayoutView="100" workbookViewId="0">
      <selection activeCell="A2" sqref="A2:B2"/>
    </sheetView>
  </sheetViews>
  <sheetFormatPr defaultColWidth="11.5703125" defaultRowHeight="15"/>
  <cols>
    <col min="1" max="1" width="116.7109375" customWidth="1"/>
    <col min="2" max="2" width="22.85546875" customWidth="1"/>
  </cols>
  <sheetData>
    <row r="1" spans="1:2" ht="27.4" customHeight="1">
      <c r="A1" s="350" t="s">
        <v>800</v>
      </c>
      <c r="B1" s="350"/>
    </row>
    <row r="2" spans="1:2" ht="27.4" customHeight="1">
      <c r="A2" s="351" t="s">
        <v>762</v>
      </c>
      <c r="B2" s="351"/>
    </row>
    <row r="3" spans="1:2" ht="53.45" customHeight="1">
      <c r="A3" s="352" t="s">
        <v>662</v>
      </c>
      <c r="B3" s="352"/>
    </row>
    <row r="4" spans="1:2" ht="59.65" customHeight="1">
      <c r="A4" s="240"/>
      <c r="B4" s="240"/>
    </row>
    <row r="5" spans="1:2">
      <c r="A5" s="241" t="s">
        <v>546</v>
      </c>
      <c r="B5" s="241" t="s">
        <v>0</v>
      </c>
    </row>
    <row r="6" spans="1:2" ht="18.75">
      <c r="A6" s="9"/>
      <c r="B6" s="177" t="s">
        <v>663</v>
      </c>
    </row>
    <row r="7" spans="1:2">
      <c r="A7" s="242" t="s">
        <v>2</v>
      </c>
      <c r="B7" s="242"/>
    </row>
    <row r="8" spans="1:2">
      <c r="A8" s="243" t="s">
        <v>3</v>
      </c>
      <c r="B8" s="242">
        <f>B7*0.75*0.22</f>
        <v>0</v>
      </c>
    </row>
    <row r="9" spans="1:2">
      <c r="A9" s="242" t="s">
        <v>4</v>
      </c>
      <c r="B9" s="242">
        <v>0</v>
      </c>
    </row>
    <row r="10" spans="1:2">
      <c r="A10" s="242" t="s">
        <v>5</v>
      </c>
      <c r="B10" s="242">
        <v>0</v>
      </c>
    </row>
    <row r="11" spans="1:2">
      <c r="A11" s="242" t="s">
        <v>6</v>
      </c>
      <c r="B11" s="242">
        <v>0</v>
      </c>
    </row>
    <row r="12" spans="1:2">
      <c r="A12" s="242" t="s">
        <v>7</v>
      </c>
      <c r="B12" s="242"/>
    </row>
    <row r="13" spans="1:2">
      <c r="A13" s="242" t="s">
        <v>8</v>
      </c>
      <c r="B13" s="242"/>
    </row>
    <row r="14" spans="1:2">
      <c r="A14" s="242" t="s">
        <v>9</v>
      </c>
      <c r="B14" s="242"/>
    </row>
    <row r="15" spans="1:2">
      <c r="A15" s="244" t="s">
        <v>664</v>
      </c>
      <c r="B15" s="245">
        <f>SUM(B7:B14)</f>
        <v>0</v>
      </c>
    </row>
    <row r="16" spans="1:2">
      <c r="A16" s="246" t="s">
        <v>665</v>
      </c>
      <c r="B16" s="242">
        <v>0</v>
      </c>
    </row>
    <row r="17" spans="1:2">
      <c r="A17" s="246" t="s">
        <v>666</v>
      </c>
      <c r="B17" s="242">
        <v>4986145</v>
      </c>
    </row>
    <row r="18" spans="1:2">
      <c r="A18" s="247" t="s">
        <v>667</v>
      </c>
      <c r="B18" s="242">
        <v>0</v>
      </c>
    </row>
    <row r="19" spans="1:2">
      <c r="A19" s="247" t="s">
        <v>668</v>
      </c>
      <c r="B19" s="242"/>
    </row>
    <row r="20" spans="1:2">
      <c r="A20" s="242" t="s">
        <v>669</v>
      </c>
      <c r="B20" s="242"/>
    </row>
    <row r="21" spans="1:2">
      <c r="A21" s="248" t="s">
        <v>670</v>
      </c>
      <c r="B21" s="242">
        <f>SUM(B16:B20)</f>
        <v>4986145</v>
      </c>
    </row>
    <row r="22" spans="1:2" ht="15.75">
      <c r="A22" s="249" t="s">
        <v>749</v>
      </c>
      <c r="B22" s="266"/>
    </row>
    <row r="23" spans="1:2" ht="15.75">
      <c r="A23" s="250" t="s">
        <v>671</v>
      </c>
      <c r="B23" s="251">
        <f>SUM(B21:B22)</f>
        <v>4986145</v>
      </c>
    </row>
  </sheetData>
  <sheetProtection selectLockedCells="1" selectUnlockedCells="1"/>
  <mergeCells count="3">
    <mergeCell ref="A1:B1"/>
    <mergeCell ref="A2:B2"/>
    <mergeCell ref="A3:B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"/>
  <sheetViews>
    <sheetView view="pageLayout" zoomScaleNormal="100" zoomScaleSheetLayoutView="100" workbookViewId="0">
      <selection activeCell="A2" sqref="A2:C2"/>
    </sheetView>
  </sheetViews>
  <sheetFormatPr defaultColWidth="11.5703125" defaultRowHeight="15"/>
  <cols>
    <col min="1" max="1" width="99" customWidth="1"/>
    <col min="2" max="2" width="14.140625" customWidth="1"/>
    <col min="3" max="3" width="14.5703125" customWidth="1"/>
  </cols>
  <sheetData>
    <row r="1" spans="1:3" ht="13.9" customHeight="1">
      <c r="A1" s="355" t="s">
        <v>799</v>
      </c>
      <c r="B1" s="355"/>
      <c r="C1" s="355"/>
    </row>
    <row r="2" spans="1:3" ht="44.85" customHeight="1">
      <c r="A2" s="356" t="s">
        <v>762</v>
      </c>
      <c r="B2" s="356"/>
      <c r="C2" s="356"/>
    </row>
    <row r="3" spans="1:3" ht="29.85" customHeight="1">
      <c r="A3" s="357" t="s">
        <v>672</v>
      </c>
      <c r="B3" s="357"/>
      <c r="C3" s="357"/>
    </row>
    <row r="4" spans="1:3">
      <c r="A4" s="113"/>
      <c r="B4" s="113"/>
      <c r="C4" s="113"/>
    </row>
    <row r="5" spans="1:3">
      <c r="A5" s="262"/>
      <c r="B5" s="262"/>
      <c r="C5" s="113"/>
    </row>
    <row r="6" spans="1:3">
      <c r="A6" s="113"/>
      <c r="B6" s="358" t="s">
        <v>747</v>
      </c>
      <c r="C6" s="358"/>
    </row>
    <row r="7" spans="1:3">
      <c r="A7" s="263" t="s">
        <v>673</v>
      </c>
      <c r="B7" s="353" t="s">
        <v>674</v>
      </c>
      <c r="C7" s="353"/>
    </row>
    <row r="8" spans="1:3">
      <c r="A8" s="264" t="s">
        <v>675</v>
      </c>
      <c r="B8" s="354">
        <v>100000</v>
      </c>
      <c r="C8" s="354"/>
    </row>
    <row r="9" spans="1:3">
      <c r="A9" s="264"/>
      <c r="B9" s="353"/>
      <c r="C9" s="353"/>
    </row>
    <row r="10" spans="1:3">
      <c r="A10" s="264"/>
      <c r="B10" s="353"/>
      <c r="C10" s="353"/>
    </row>
    <row r="11" spans="1:3">
      <c r="A11" s="263" t="s">
        <v>676</v>
      </c>
      <c r="B11" s="353">
        <f>SUM(B8:C10)</f>
        <v>100000</v>
      </c>
      <c r="C11" s="353"/>
    </row>
    <row r="12" spans="1:3">
      <c r="A12" s="263" t="s">
        <v>677</v>
      </c>
      <c r="B12" s="353" t="s">
        <v>674</v>
      </c>
      <c r="C12" s="353"/>
    </row>
    <row r="13" spans="1:3">
      <c r="A13" s="265" t="s">
        <v>678</v>
      </c>
      <c r="B13" s="354">
        <v>100000</v>
      </c>
      <c r="C13" s="354"/>
    </row>
    <row r="14" spans="1:3">
      <c r="A14" s="264"/>
      <c r="B14" s="353"/>
      <c r="C14" s="353"/>
    </row>
    <row r="15" spans="1:3">
      <c r="A15" s="263" t="s">
        <v>679</v>
      </c>
      <c r="B15" s="353">
        <f>SUM(B13:C14)</f>
        <v>100000</v>
      </c>
      <c r="C15" s="353"/>
    </row>
    <row r="16" spans="1:3">
      <c r="A16" s="113"/>
      <c r="B16" s="113"/>
      <c r="C16" s="113"/>
    </row>
  </sheetData>
  <sheetProtection selectLockedCells="1" selectUnlockedCells="1"/>
  <mergeCells count="13">
    <mergeCell ref="B15:C15"/>
    <mergeCell ref="A1:C1"/>
    <mergeCell ref="A2:C2"/>
    <mergeCell ref="A3:C3"/>
    <mergeCell ref="B7:C7"/>
    <mergeCell ref="B8:C8"/>
    <mergeCell ref="B9:C9"/>
    <mergeCell ref="B6:C6"/>
    <mergeCell ref="B10:C10"/>
    <mergeCell ref="B11:C11"/>
    <mergeCell ref="B12:C12"/>
    <mergeCell ref="B13:C13"/>
    <mergeCell ref="B14:C14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6"/>
  <sheetViews>
    <sheetView view="pageLayout" zoomScaleNormal="100" zoomScaleSheetLayoutView="100" workbookViewId="0">
      <selection sqref="A1:E1"/>
    </sheetView>
  </sheetViews>
  <sheetFormatPr defaultColWidth="11.5703125" defaultRowHeight="15"/>
  <cols>
    <col min="1" max="1" width="74.5703125" customWidth="1"/>
    <col min="2" max="2" width="17.7109375" customWidth="1"/>
    <col min="3" max="5" width="17.85546875" customWidth="1"/>
    <col min="6" max="8" width="29.140625" customWidth="1"/>
  </cols>
  <sheetData>
    <row r="1" spans="1:5" ht="33.6" customHeight="1">
      <c r="A1" s="359" t="s">
        <v>798</v>
      </c>
      <c r="B1" s="359"/>
      <c r="C1" s="359"/>
      <c r="D1" s="359"/>
      <c r="E1" s="359"/>
    </row>
    <row r="2" spans="1:5" ht="22.35" customHeight="1">
      <c r="A2" s="351" t="s">
        <v>771</v>
      </c>
      <c r="B2" s="351"/>
      <c r="C2" s="351"/>
      <c r="D2" s="351"/>
      <c r="E2" s="351"/>
    </row>
    <row r="3" spans="1:5" ht="22.35" customHeight="1">
      <c r="A3" s="351" t="s">
        <v>680</v>
      </c>
      <c r="B3" s="351"/>
      <c r="C3" s="351"/>
      <c r="D3" s="351"/>
      <c r="E3" s="351"/>
    </row>
    <row r="4" spans="1:5" ht="42.2" customHeight="1">
      <c r="A4" s="1"/>
      <c r="B4" s="1"/>
      <c r="C4" s="1"/>
      <c r="D4" s="1"/>
      <c r="E4" s="241" t="s">
        <v>0</v>
      </c>
    </row>
    <row r="5" spans="1:5" ht="78.400000000000006" customHeight="1">
      <c r="A5" s="2" t="s">
        <v>1</v>
      </c>
      <c r="B5" s="3" t="s">
        <v>761</v>
      </c>
      <c r="C5" s="3" t="s">
        <v>746</v>
      </c>
      <c r="D5" s="3" t="s">
        <v>756</v>
      </c>
      <c r="E5" s="3" t="s">
        <v>772</v>
      </c>
    </row>
    <row r="6" spans="1:5" ht="18.75">
      <c r="A6" s="4" t="s">
        <v>2</v>
      </c>
      <c r="B6" s="5">
        <v>72389090</v>
      </c>
      <c r="C6" s="5">
        <f t="shared" ref="C6:E15" si="0">B6*1.02</f>
        <v>73836871.799999997</v>
      </c>
      <c r="D6" s="5">
        <f>C6*1.02</f>
        <v>75313609.236000001</v>
      </c>
      <c r="E6" s="5">
        <f>D6*1.02</f>
        <v>76819881.420719996</v>
      </c>
    </row>
    <row r="7" spans="1:5" ht="18.75">
      <c r="A7" s="6" t="s">
        <v>3</v>
      </c>
      <c r="B7" s="5">
        <v>14579739</v>
      </c>
      <c r="C7" s="5">
        <f t="shared" si="0"/>
        <v>14871333.779999999</v>
      </c>
      <c r="D7" s="5">
        <f t="shared" si="0"/>
        <v>15168760.455599999</v>
      </c>
      <c r="E7" s="5">
        <f t="shared" si="0"/>
        <v>15472135.664711999</v>
      </c>
    </row>
    <row r="8" spans="1:5" ht="18.75">
      <c r="A8" s="4" t="s">
        <v>4</v>
      </c>
      <c r="B8" s="5">
        <v>108000000</v>
      </c>
      <c r="C8" s="5">
        <f t="shared" si="0"/>
        <v>110160000</v>
      </c>
      <c r="D8" s="5">
        <f t="shared" si="0"/>
        <v>112363200</v>
      </c>
      <c r="E8" s="5">
        <f t="shared" si="0"/>
        <v>114610464</v>
      </c>
    </row>
    <row r="9" spans="1:5" ht="18.75">
      <c r="A9" s="7" t="s">
        <v>5</v>
      </c>
      <c r="B9" s="8">
        <v>1800000</v>
      </c>
      <c r="C9" s="5">
        <f t="shared" si="0"/>
        <v>1836000</v>
      </c>
      <c r="D9" s="5">
        <f t="shared" si="0"/>
        <v>1872720</v>
      </c>
      <c r="E9" s="5">
        <f t="shared" si="0"/>
        <v>1910174.4000000001</v>
      </c>
    </row>
    <row r="10" spans="1:5" ht="18.75">
      <c r="A10" s="4" t="s">
        <v>6</v>
      </c>
      <c r="B10" s="5">
        <v>70182236</v>
      </c>
      <c r="C10" s="5">
        <f t="shared" si="0"/>
        <v>71585880.719999999</v>
      </c>
      <c r="D10" s="5">
        <f t="shared" si="0"/>
        <v>73017598.334399998</v>
      </c>
      <c r="E10" s="5">
        <f t="shared" si="0"/>
        <v>74477950.301088005</v>
      </c>
    </row>
    <row r="11" spans="1:5" ht="18.75">
      <c r="A11" s="4" t="s">
        <v>7</v>
      </c>
      <c r="B11" s="5">
        <v>38997219</v>
      </c>
      <c r="C11" s="5">
        <f t="shared" si="0"/>
        <v>39777163.380000003</v>
      </c>
      <c r="D11" s="5">
        <f t="shared" si="0"/>
        <v>40572706.647600003</v>
      </c>
      <c r="E11" s="5">
        <f t="shared" si="0"/>
        <v>41384160.780552</v>
      </c>
    </row>
    <row r="12" spans="1:5" ht="18.75">
      <c r="A12" s="4" t="s">
        <v>8</v>
      </c>
      <c r="B12" s="5">
        <v>25975211</v>
      </c>
      <c r="C12" s="5">
        <f t="shared" si="0"/>
        <v>26494715.219999999</v>
      </c>
      <c r="D12" s="5">
        <f t="shared" si="0"/>
        <v>27024609.5244</v>
      </c>
      <c r="E12" s="5">
        <f t="shared" si="0"/>
        <v>27565101.714887999</v>
      </c>
    </row>
    <row r="13" spans="1:5" ht="18.75">
      <c r="A13" s="4" t="s">
        <v>9</v>
      </c>
      <c r="B13" s="5">
        <v>0</v>
      </c>
      <c r="C13" s="5">
        <f t="shared" si="0"/>
        <v>0</v>
      </c>
      <c r="D13" s="5">
        <f t="shared" si="0"/>
        <v>0</v>
      </c>
      <c r="E13" s="5">
        <f t="shared" si="0"/>
        <v>0</v>
      </c>
    </row>
    <row r="14" spans="1:5" ht="18.75">
      <c r="A14" s="9" t="s">
        <v>10</v>
      </c>
      <c r="B14" s="5">
        <f>SUM(B6:B13)</f>
        <v>331923495</v>
      </c>
      <c r="C14" s="5">
        <f t="shared" si="0"/>
        <v>338561964.89999998</v>
      </c>
      <c r="D14" s="5">
        <f t="shared" si="0"/>
        <v>345333204.19799995</v>
      </c>
      <c r="E14" s="5">
        <f t="shared" si="0"/>
        <v>352239868.28195995</v>
      </c>
    </row>
    <row r="15" spans="1:5" ht="18.75">
      <c r="A15" s="9" t="s">
        <v>11</v>
      </c>
      <c r="B15" s="5">
        <v>2584610</v>
      </c>
      <c r="C15" s="5">
        <f t="shared" si="0"/>
        <v>2636302.2000000002</v>
      </c>
      <c r="D15" s="5">
        <f t="shared" si="0"/>
        <v>2689028.2440000004</v>
      </c>
      <c r="E15" s="5">
        <f t="shared" si="0"/>
        <v>2742808.8088800004</v>
      </c>
    </row>
    <row r="16" spans="1:5" ht="18.75">
      <c r="A16" s="10" t="s">
        <v>12</v>
      </c>
      <c r="B16" s="11">
        <f>SUM(B14:B15)</f>
        <v>334508105</v>
      </c>
      <c r="C16" s="11">
        <f>SUM(C14:C15)</f>
        <v>341198267.09999996</v>
      </c>
      <c r="D16" s="11">
        <f>SUM(D14:D15)</f>
        <v>348022232.44199997</v>
      </c>
      <c r="E16" s="11">
        <f>SUM(E14:E15)</f>
        <v>354982677.09083992</v>
      </c>
    </row>
    <row r="17" spans="1:5" ht="18.75">
      <c r="A17" s="4" t="s">
        <v>13</v>
      </c>
      <c r="B17" s="5">
        <v>82088465</v>
      </c>
      <c r="C17" s="5">
        <f t="shared" ref="C17:E25" si="1">B17*1.02</f>
        <v>83730234.299999997</v>
      </c>
      <c r="D17" s="5">
        <f t="shared" si="1"/>
        <v>85404838.986000001</v>
      </c>
      <c r="E17" s="5">
        <f t="shared" si="1"/>
        <v>87112935.76572001</v>
      </c>
    </row>
    <row r="18" spans="1:5" ht="18.75">
      <c r="A18" s="4" t="s">
        <v>14</v>
      </c>
      <c r="B18" s="5">
        <v>4986145</v>
      </c>
      <c r="C18" s="5">
        <f t="shared" si="1"/>
        <v>5085867.9000000004</v>
      </c>
      <c r="D18" s="5">
        <f t="shared" si="1"/>
        <v>5187585.2580000004</v>
      </c>
      <c r="E18" s="5">
        <f t="shared" si="1"/>
        <v>5291336.9631600007</v>
      </c>
    </row>
    <row r="19" spans="1:5" ht="18.75">
      <c r="A19" s="4" t="s">
        <v>15</v>
      </c>
      <c r="B19" s="5">
        <v>154233000</v>
      </c>
      <c r="C19" s="5">
        <f t="shared" si="1"/>
        <v>157317660</v>
      </c>
      <c r="D19" s="5">
        <f t="shared" si="1"/>
        <v>160464013.19999999</v>
      </c>
      <c r="E19" s="5">
        <f t="shared" si="1"/>
        <v>163673293.46399999</v>
      </c>
    </row>
    <row r="20" spans="1:5" ht="18.75">
      <c r="A20" s="4" t="s">
        <v>16</v>
      </c>
      <c r="B20" s="5">
        <v>26400000</v>
      </c>
      <c r="C20" s="5">
        <f t="shared" si="1"/>
        <v>26928000</v>
      </c>
      <c r="D20" s="5">
        <f t="shared" si="1"/>
        <v>27466560</v>
      </c>
      <c r="E20" s="5">
        <f t="shared" si="1"/>
        <v>28015891.199999999</v>
      </c>
    </row>
    <row r="21" spans="1:5" ht="18.75">
      <c r="A21" s="4" t="s">
        <v>17</v>
      </c>
      <c r="B21" s="5">
        <v>15000000</v>
      </c>
      <c r="C21" s="5">
        <f t="shared" si="1"/>
        <v>15300000</v>
      </c>
      <c r="D21" s="5">
        <f t="shared" si="1"/>
        <v>15606000</v>
      </c>
      <c r="E21" s="5">
        <f t="shared" si="1"/>
        <v>15918120</v>
      </c>
    </row>
    <row r="22" spans="1:5" ht="18.75">
      <c r="A22" s="4" t="s">
        <v>18</v>
      </c>
      <c r="B22" s="5">
        <v>75000</v>
      </c>
      <c r="C22" s="5">
        <f t="shared" si="1"/>
        <v>76500</v>
      </c>
      <c r="D22" s="5">
        <f t="shared" si="1"/>
        <v>78030</v>
      </c>
      <c r="E22" s="5">
        <f t="shared" si="1"/>
        <v>79590.600000000006</v>
      </c>
    </row>
    <row r="23" spans="1:5" ht="18.75">
      <c r="A23" s="4" t="s">
        <v>19</v>
      </c>
      <c r="B23" s="5">
        <v>0</v>
      </c>
      <c r="C23" s="5">
        <f t="shared" si="1"/>
        <v>0</v>
      </c>
      <c r="D23" s="5">
        <f t="shared" si="1"/>
        <v>0</v>
      </c>
      <c r="E23" s="5">
        <f t="shared" si="1"/>
        <v>0</v>
      </c>
    </row>
    <row r="24" spans="1:5" ht="18.75">
      <c r="A24" s="9" t="s">
        <v>20</v>
      </c>
      <c r="B24" s="5">
        <f>SUM(B17:B23)</f>
        <v>282782610</v>
      </c>
      <c r="C24" s="5">
        <f t="shared" si="1"/>
        <v>288438262.19999999</v>
      </c>
      <c r="D24" s="5">
        <f t="shared" si="1"/>
        <v>294207027.44400001</v>
      </c>
      <c r="E24" s="5">
        <f t="shared" si="1"/>
        <v>300091167.99287999</v>
      </c>
    </row>
    <row r="25" spans="1:5" ht="18.75">
      <c r="A25" s="9" t="s">
        <v>21</v>
      </c>
      <c r="B25" s="5">
        <v>51725495</v>
      </c>
      <c r="C25" s="5">
        <f t="shared" si="1"/>
        <v>52760004.899999999</v>
      </c>
      <c r="D25" s="5">
        <f t="shared" si="1"/>
        <v>53815204.997999996</v>
      </c>
      <c r="E25" s="5">
        <f t="shared" si="1"/>
        <v>54891509.097959995</v>
      </c>
    </row>
    <row r="26" spans="1:5" ht="18.75">
      <c r="A26" s="10" t="s">
        <v>22</v>
      </c>
      <c r="B26" s="11">
        <f>SUM(B24:B25)</f>
        <v>334508105</v>
      </c>
      <c r="C26" s="11">
        <f>SUM(C24:C25)</f>
        <v>341198267.09999996</v>
      </c>
      <c r="D26" s="11">
        <f>SUM(D24:D25)</f>
        <v>348022232.44200003</v>
      </c>
      <c r="E26" s="11">
        <f>SUM(E24:E25)</f>
        <v>354982677.09083998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5"/>
  <sheetViews>
    <sheetView view="pageLayout" zoomScaleNormal="100" zoomScaleSheetLayoutView="100" workbookViewId="0">
      <selection activeCell="G5" sqref="A4:N5"/>
    </sheetView>
  </sheetViews>
  <sheetFormatPr defaultRowHeight="15"/>
  <cols>
    <col min="1" max="1" width="33.28515625" customWidth="1"/>
    <col min="2" max="2" width="10.140625" bestFit="1" customWidth="1"/>
    <col min="14" max="14" width="11.5703125" customWidth="1"/>
  </cols>
  <sheetData>
    <row r="1" spans="1:14" ht="17.45" customHeight="1">
      <c r="A1" s="360" t="s">
        <v>797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42.75" customHeight="1">
      <c r="A2" s="361" t="s">
        <v>773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</row>
    <row r="3" spans="1:14" ht="15" customHeight="1">
      <c r="A3" s="252" t="s">
        <v>506</v>
      </c>
      <c r="B3" s="253" t="s">
        <v>681</v>
      </c>
      <c r="C3" s="253" t="s">
        <v>682</v>
      </c>
      <c r="D3" s="253" t="s">
        <v>683</v>
      </c>
      <c r="E3" s="253" t="s">
        <v>684</v>
      </c>
      <c r="F3" s="253" t="s">
        <v>685</v>
      </c>
      <c r="G3" s="253" t="s">
        <v>686</v>
      </c>
      <c r="H3" s="253" t="s">
        <v>687</v>
      </c>
      <c r="I3" s="253" t="s">
        <v>688</v>
      </c>
      <c r="J3" s="253" t="s">
        <v>689</v>
      </c>
      <c r="K3" s="253" t="s">
        <v>690</v>
      </c>
      <c r="L3" s="253" t="s">
        <v>691</v>
      </c>
      <c r="M3" s="253" t="s">
        <v>692</v>
      </c>
      <c r="N3" s="253" t="s">
        <v>528</v>
      </c>
    </row>
    <row r="4" spans="1:14" ht="27.75" customHeight="1">
      <c r="A4" s="333" t="s">
        <v>693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</row>
    <row r="5" spans="1:14" ht="15.75">
      <c r="A5" s="106" t="s">
        <v>694</v>
      </c>
      <c r="B5" s="254">
        <v>51725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5" customHeight="1">
      <c r="A6" s="255" t="s">
        <v>695</v>
      </c>
      <c r="B6" s="254">
        <v>2200</v>
      </c>
      <c r="C6" s="254">
        <v>2200</v>
      </c>
      <c r="D6" s="254">
        <v>2200</v>
      </c>
      <c r="E6" s="254">
        <v>2200</v>
      </c>
      <c r="F6" s="254">
        <v>2200</v>
      </c>
      <c r="G6" s="254">
        <v>2200</v>
      </c>
      <c r="H6" s="254">
        <v>2200</v>
      </c>
      <c r="I6" s="254">
        <v>2200</v>
      </c>
      <c r="J6" s="254">
        <v>2200</v>
      </c>
      <c r="K6" s="254">
        <v>2200</v>
      </c>
      <c r="L6" s="254">
        <v>2200</v>
      </c>
      <c r="M6" s="254">
        <v>2200</v>
      </c>
      <c r="N6" s="294">
        <f>SUM(B6:M6)</f>
        <v>26400</v>
      </c>
    </row>
    <row r="7" spans="1:14" ht="15" customHeight="1">
      <c r="A7" s="255" t="s">
        <v>696</v>
      </c>
      <c r="B7" s="254">
        <v>4050</v>
      </c>
      <c r="C7" s="254">
        <v>4050</v>
      </c>
      <c r="D7" s="254">
        <v>52642</v>
      </c>
      <c r="E7" s="254">
        <v>4050</v>
      </c>
      <c r="F7" s="254">
        <v>7500</v>
      </c>
      <c r="G7" s="254">
        <v>4050</v>
      </c>
      <c r="H7" s="254">
        <v>4050</v>
      </c>
      <c r="I7" s="254">
        <v>4050</v>
      </c>
      <c r="J7" s="254">
        <v>52641</v>
      </c>
      <c r="K7" s="254">
        <v>4050</v>
      </c>
      <c r="L7" s="254">
        <v>4050</v>
      </c>
      <c r="M7" s="254">
        <v>9050</v>
      </c>
      <c r="N7" s="256">
        <f>SUM(B7:M7)</f>
        <v>154233</v>
      </c>
    </row>
    <row r="8" spans="1:14" ht="15" customHeight="1">
      <c r="A8" s="255" t="s">
        <v>697</v>
      </c>
      <c r="B8" s="254">
        <v>5385</v>
      </c>
      <c r="C8" s="254">
        <v>5385</v>
      </c>
      <c r="D8" s="254">
        <v>5384</v>
      </c>
      <c r="E8" s="254">
        <v>5385</v>
      </c>
      <c r="F8" s="254">
        <v>5384</v>
      </c>
      <c r="G8" s="254">
        <v>5385</v>
      </c>
      <c r="H8" s="254">
        <v>5384</v>
      </c>
      <c r="I8" s="254">
        <v>5385</v>
      </c>
      <c r="J8" s="254">
        <v>5384</v>
      </c>
      <c r="K8" s="254">
        <v>5385</v>
      </c>
      <c r="L8" s="254">
        <v>5384</v>
      </c>
      <c r="M8" s="254">
        <v>5385</v>
      </c>
      <c r="N8" s="256">
        <f>SUM(B8:M8)</f>
        <v>64615</v>
      </c>
    </row>
    <row r="9" spans="1:14" ht="31.5">
      <c r="A9" s="255" t="s">
        <v>307</v>
      </c>
      <c r="B9" s="254">
        <v>1456</v>
      </c>
      <c r="C9" s="254">
        <v>1456</v>
      </c>
      <c r="D9" s="254">
        <v>1456</v>
      </c>
      <c r="E9" s="254">
        <v>1456</v>
      </c>
      <c r="F9" s="254">
        <v>1456</v>
      </c>
      <c r="G9" s="254">
        <v>1456</v>
      </c>
      <c r="H9" s="254">
        <v>1456</v>
      </c>
      <c r="I9" s="254">
        <v>1457</v>
      </c>
      <c r="J9" s="254">
        <v>1456</v>
      </c>
      <c r="K9" s="254">
        <v>1456</v>
      </c>
      <c r="L9" s="254">
        <v>1456</v>
      </c>
      <c r="M9" s="254">
        <v>1457</v>
      </c>
      <c r="N9" s="256">
        <f>SUM(B9:M9)</f>
        <v>17474</v>
      </c>
    </row>
    <row r="10" spans="1:14" ht="15.75">
      <c r="A10" s="255" t="s">
        <v>743</v>
      </c>
      <c r="B10" s="254">
        <v>12.5</v>
      </c>
      <c r="C10" s="254">
        <v>12.5</v>
      </c>
      <c r="D10" s="254">
        <v>12.5</v>
      </c>
      <c r="E10" s="254">
        <v>12.5</v>
      </c>
      <c r="F10" s="254">
        <v>12.5</v>
      </c>
      <c r="G10" s="254">
        <v>12.5</v>
      </c>
      <c r="H10" s="254"/>
      <c r="I10" s="254"/>
      <c r="J10" s="254"/>
      <c r="K10" s="254"/>
      <c r="L10" s="254"/>
      <c r="M10" s="254"/>
      <c r="N10" s="256">
        <f t="shared" ref="N10:N25" si="0">SUM(B10:M10)</f>
        <v>75</v>
      </c>
    </row>
    <row r="11" spans="1:14" ht="31.5">
      <c r="A11" s="255" t="s">
        <v>698</v>
      </c>
      <c r="B11" s="254"/>
      <c r="C11" s="254"/>
      <c r="D11" s="254"/>
      <c r="E11" s="254">
        <v>4986</v>
      </c>
      <c r="F11" s="254">
        <v>0</v>
      </c>
      <c r="G11" s="254"/>
      <c r="H11" s="254"/>
      <c r="I11" s="254"/>
      <c r="J11" s="254"/>
      <c r="K11" s="254"/>
      <c r="L11" s="254"/>
      <c r="M11" s="254">
        <v>0</v>
      </c>
      <c r="N11" s="256">
        <f t="shared" si="0"/>
        <v>4986</v>
      </c>
    </row>
    <row r="12" spans="1:14" ht="15.75">
      <c r="A12" s="255" t="s">
        <v>699</v>
      </c>
      <c r="B12" s="254"/>
      <c r="C12" s="254"/>
      <c r="D12" s="254"/>
      <c r="E12" s="254"/>
      <c r="F12" s="254">
        <v>13000</v>
      </c>
      <c r="G12" s="254"/>
      <c r="H12" s="254"/>
      <c r="I12" s="254">
        <v>0</v>
      </c>
      <c r="J12" s="254"/>
      <c r="K12" s="254">
        <v>2000</v>
      </c>
      <c r="L12" s="254"/>
      <c r="M12" s="254"/>
      <c r="N12" s="256">
        <f t="shared" si="0"/>
        <v>15000</v>
      </c>
    </row>
    <row r="13" spans="1:14" ht="15" customHeight="1">
      <c r="A13" s="255" t="s">
        <v>700</v>
      </c>
      <c r="B13" s="254">
        <v>0</v>
      </c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6">
        <f t="shared" si="0"/>
        <v>0</v>
      </c>
    </row>
    <row r="14" spans="1:14" ht="15" customHeight="1">
      <c r="A14" s="257" t="s">
        <v>701</v>
      </c>
      <c r="B14" s="258">
        <f>SUM(B5:B13)</f>
        <v>64828.5</v>
      </c>
      <c r="C14" s="258">
        <f>SUM(C6:C13)</f>
        <v>13103.5</v>
      </c>
      <c r="D14" s="258">
        <f>SUM(D6:D13)</f>
        <v>61694.5</v>
      </c>
      <c r="E14" s="258">
        <f t="shared" ref="E14:M14" si="1">SUM(E6:E13)</f>
        <v>18089.5</v>
      </c>
      <c r="F14" s="258">
        <f t="shared" si="1"/>
        <v>29552.5</v>
      </c>
      <c r="G14" s="258">
        <f t="shared" si="1"/>
        <v>13103.5</v>
      </c>
      <c r="H14" s="258">
        <f t="shared" si="1"/>
        <v>13090</v>
      </c>
      <c r="I14" s="258">
        <f t="shared" si="1"/>
        <v>13092</v>
      </c>
      <c r="J14" s="258">
        <f t="shared" si="1"/>
        <v>61681</v>
      </c>
      <c r="K14" s="258">
        <f t="shared" si="1"/>
        <v>15091</v>
      </c>
      <c r="L14" s="258">
        <f t="shared" si="1"/>
        <v>13090</v>
      </c>
      <c r="M14" s="258">
        <f t="shared" si="1"/>
        <v>18092</v>
      </c>
      <c r="N14" s="256">
        <f>SUM(B14:M14)</f>
        <v>334508</v>
      </c>
    </row>
    <row r="15" spans="1:14" ht="30.75" customHeight="1">
      <c r="A15" s="333" t="s">
        <v>702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>
        <f t="shared" si="0"/>
        <v>0</v>
      </c>
    </row>
    <row r="16" spans="1:14" ht="15" customHeight="1">
      <c r="A16" s="255" t="s">
        <v>703</v>
      </c>
      <c r="B16" s="254">
        <v>6032</v>
      </c>
      <c r="C16" s="254">
        <v>6032</v>
      </c>
      <c r="D16" s="254">
        <v>6032</v>
      </c>
      <c r="E16" s="254">
        <v>6032</v>
      </c>
      <c r="F16" s="254">
        <v>6032</v>
      </c>
      <c r="G16" s="254">
        <v>6032</v>
      </c>
      <c r="H16" s="254">
        <v>6032</v>
      </c>
      <c r="I16" s="254">
        <v>6032</v>
      </c>
      <c r="J16" s="254">
        <v>6032</v>
      </c>
      <c r="K16" s="254">
        <v>6032</v>
      </c>
      <c r="L16" s="254">
        <v>6032</v>
      </c>
      <c r="M16" s="254">
        <v>6037</v>
      </c>
      <c r="N16" s="256">
        <f t="shared" si="0"/>
        <v>72389</v>
      </c>
    </row>
    <row r="17" spans="1:14" ht="15" customHeight="1">
      <c r="A17" s="255" t="s">
        <v>704</v>
      </c>
      <c r="B17" s="254">
        <v>1215</v>
      </c>
      <c r="C17" s="254">
        <v>1215</v>
      </c>
      <c r="D17" s="254">
        <v>1215</v>
      </c>
      <c r="E17" s="254">
        <v>1215</v>
      </c>
      <c r="F17" s="254">
        <v>1215</v>
      </c>
      <c r="G17" s="254">
        <v>1215</v>
      </c>
      <c r="H17" s="254">
        <v>1215</v>
      </c>
      <c r="I17" s="254">
        <v>1215</v>
      </c>
      <c r="J17" s="254">
        <v>1215</v>
      </c>
      <c r="K17" s="254">
        <v>1215</v>
      </c>
      <c r="L17" s="254">
        <v>1215</v>
      </c>
      <c r="M17" s="254">
        <v>1215</v>
      </c>
      <c r="N17" s="256">
        <f t="shared" si="0"/>
        <v>14580</v>
      </c>
    </row>
    <row r="18" spans="1:14" ht="15" customHeight="1">
      <c r="A18" s="255" t="s">
        <v>705</v>
      </c>
      <c r="B18" s="254">
        <v>9000</v>
      </c>
      <c r="C18" s="254">
        <v>9000</v>
      </c>
      <c r="D18" s="254">
        <v>9000</v>
      </c>
      <c r="E18" s="254">
        <v>9000</v>
      </c>
      <c r="F18" s="254">
        <v>9000</v>
      </c>
      <c r="G18" s="254">
        <v>9000</v>
      </c>
      <c r="H18" s="254">
        <v>9000</v>
      </c>
      <c r="I18" s="254">
        <v>9000</v>
      </c>
      <c r="J18" s="254">
        <v>9000</v>
      </c>
      <c r="K18" s="254">
        <v>9000</v>
      </c>
      <c r="L18" s="254">
        <v>9000</v>
      </c>
      <c r="M18" s="254">
        <v>9000</v>
      </c>
      <c r="N18" s="256">
        <f t="shared" si="0"/>
        <v>108000</v>
      </c>
    </row>
    <row r="19" spans="1:14" ht="15" customHeight="1">
      <c r="A19" s="255" t="s">
        <v>706</v>
      </c>
      <c r="B19" s="254">
        <v>45</v>
      </c>
      <c r="C19" s="254">
        <v>45</v>
      </c>
      <c r="D19" s="254">
        <v>45</v>
      </c>
      <c r="E19" s="254">
        <v>45</v>
      </c>
      <c r="F19" s="254">
        <v>45</v>
      </c>
      <c r="G19" s="254">
        <v>45</v>
      </c>
      <c r="H19" s="254">
        <v>45</v>
      </c>
      <c r="I19" s="254">
        <v>45</v>
      </c>
      <c r="J19" s="254">
        <v>650</v>
      </c>
      <c r="K19" s="254">
        <v>45</v>
      </c>
      <c r="L19" s="254">
        <v>45</v>
      </c>
      <c r="M19" s="254">
        <v>700</v>
      </c>
      <c r="N19" s="256">
        <f t="shared" si="0"/>
        <v>1800</v>
      </c>
    </row>
    <row r="20" spans="1:14" ht="15" customHeight="1">
      <c r="A20" s="255" t="s">
        <v>707</v>
      </c>
      <c r="B20" s="254">
        <v>5325</v>
      </c>
      <c r="C20" s="254">
        <v>5325</v>
      </c>
      <c r="D20" s="254">
        <v>5325</v>
      </c>
      <c r="E20" s="254">
        <v>5324</v>
      </c>
      <c r="F20" s="254">
        <v>5325</v>
      </c>
      <c r="G20" s="254">
        <v>5324</v>
      </c>
      <c r="H20" s="254">
        <v>5325</v>
      </c>
      <c r="I20" s="254">
        <v>5324</v>
      </c>
      <c r="J20" s="254">
        <v>5325</v>
      </c>
      <c r="K20" s="254">
        <v>5324</v>
      </c>
      <c r="L20" s="254">
        <v>5325</v>
      </c>
      <c r="M20" s="254">
        <v>5324</v>
      </c>
      <c r="N20" s="256">
        <f t="shared" si="0"/>
        <v>63895</v>
      </c>
    </row>
    <row r="21" spans="1:14" ht="15" customHeight="1">
      <c r="A21" s="255" t="s">
        <v>708</v>
      </c>
      <c r="B21" s="254"/>
      <c r="C21" s="254"/>
      <c r="D21" s="254"/>
      <c r="E21" s="254">
        <v>3500</v>
      </c>
      <c r="F21" s="254">
        <v>3500</v>
      </c>
      <c r="G21" s="254">
        <v>7800</v>
      </c>
      <c r="H21" s="254">
        <v>3489</v>
      </c>
      <c r="I21" s="254">
        <v>20708</v>
      </c>
      <c r="J21" s="254"/>
      <c r="K21" s="254"/>
      <c r="L21" s="254"/>
      <c r="M21" s="254"/>
      <c r="N21" s="256">
        <f t="shared" si="0"/>
        <v>38997</v>
      </c>
    </row>
    <row r="22" spans="1:14" ht="15" customHeight="1">
      <c r="A22" s="255" t="s">
        <v>709</v>
      </c>
      <c r="B22" s="254">
        <v>0</v>
      </c>
      <c r="C22" s="254"/>
      <c r="D22" s="254"/>
      <c r="E22" s="254"/>
      <c r="F22" s="254">
        <v>2500</v>
      </c>
      <c r="G22" s="254">
        <v>2500</v>
      </c>
      <c r="H22" s="254"/>
      <c r="I22" s="254">
        <v>9000</v>
      </c>
      <c r="J22" s="254">
        <v>10000</v>
      </c>
      <c r="K22" s="254">
        <v>1975</v>
      </c>
      <c r="L22" s="254"/>
      <c r="M22" s="254"/>
      <c r="N22" s="256">
        <f t="shared" si="0"/>
        <v>25975</v>
      </c>
    </row>
    <row r="23" spans="1:14" ht="15" customHeight="1">
      <c r="A23" s="255" t="s">
        <v>710</v>
      </c>
      <c r="B23" s="254"/>
      <c r="C23" s="254"/>
      <c r="D23" s="254"/>
      <c r="E23" s="254"/>
      <c r="F23" s="254"/>
      <c r="G23" s="254"/>
      <c r="H23" s="254"/>
      <c r="I23" s="254"/>
      <c r="J23" s="254">
        <v>6288</v>
      </c>
      <c r="K23" s="254"/>
      <c r="L23" s="254"/>
      <c r="M23" s="254"/>
      <c r="N23" s="256">
        <f t="shared" si="0"/>
        <v>6288</v>
      </c>
    </row>
    <row r="24" spans="1:14" ht="15" customHeight="1">
      <c r="A24" s="255" t="s">
        <v>744</v>
      </c>
      <c r="B24" s="254">
        <v>2584</v>
      </c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6">
        <f t="shared" si="0"/>
        <v>2584</v>
      </c>
    </row>
    <row r="25" spans="1:14" ht="15" customHeight="1">
      <c r="A25" s="257" t="s">
        <v>711</v>
      </c>
      <c r="B25" s="258">
        <f>SUM(B16:B24)</f>
        <v>24201</v>
      </c>
      <c r="C25" s="258">
        <f t="shared" ref="C25:M25" si="2">SUM(C16:C23)</f>
        <v>21617</v>
      </c>
      <c r="D25" s="258">
        <f t="shared" si="2"/>
        <v>21617</v>
      </c>
      <c r="E25" s="258">
        <f t="shared" si="2"/>
        <v>25116</v>
      </c>
      <c r="F25" s="258">
        <f t="shared" si="2"/>
        <v>27617</v>
      </c>
      <c r="G25" s="258">
        <f t="shared" si="2"/>
        <v>31916</v>
      </c>
      <c r="H25" s="258">
        <f t="shared" si="2"/>
        <v>25106</v>
      </c>
      <c r="I25" s="258">
        <f t="shared" si="2"/>
        <v>51324</v>
      </c>
      <c r="J25" s="258">
        <f t="shared" si="2"/>
        <v>38510</v>
      </c>
      <c r="K25" s="258">
        <f t="shared" si="2"/>
        <v>23591</v>
      </c>
      <c r="L25" s="258">
        <f t="shared" si="2"/>
        <v>21617</v>
      </c>
      <c r="M25" s="258">
        <f t="shared" si="2"/>
        <v>22276</v>
      </c>
      <c r="N25" s="256">
        <f t="shared" si="0"/>
        <v>334508</v>
      </c>
    </row>
  </sheetData>
  <sheetProtection selectLockedCells="1" selectUnlockedCells="1"/>
  <mergeCells count="4">
    <mergeCell ref="A1:N1"/>
    <mergeCell ref="A2:N2"/>
    <mergeCell ref="A4:N4"/>
    <mergeCell ref="A15:N15"/>
  </mergeCells>
  <pageMargins left="0.78749999999999998" right="0.78749999999999998" top="1.0527777777777778" bottom="0.88611111111111107" header="0.78749999999999998" footer="0.51180555555555551"/>
  <pageSetup paperSize="9" scale="57" firstPageNumber="0" orientation="landscape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9"/>
  <sheetViews>
    <sheetView view="pageLayout" zoomScaleNormal="100" zoomScaleSheetLayoutView="100" workbookViewId="0">
      <selection sqref="A1:K1"/>
    </sheetView>
  </sheetViews>
  <sheetFormatPr defaultColWidth="10.85546875" defaultRowHeight="15.75"/>
  <cols>
    <col min="1" max="1" width="29.7109375" style="210" customWidth="1"/>
    <col min="2" max="2" width="13.7109375" style="210" customWidth="1"/>
    <col min="3" max="3" width="69.85546875" style="210" customWidth="1"/>
    <col min="4" max="4" width="16.42578125" style="210" customWidth="1"/>
    <col min="5" max="5" width="14.28515625" style="210" bestFit="1" customWidth="1"/>
    <col min="6" max="16384" width="10.85546875" style="210"/>
  </cols>
  <sheetData>
    <row r="1" spans="1:11" ht="47.25" customHeight="1">
      <c r="A1" s="360" t="s">
        <v>796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ht="73.349999999999994" customHeight="1">
      <c r="A2" s="370" t="s">
        <v>774</v>
      </c>
      <c r="B2" s="370"/>
      <c r="C2" s="370"/>
      <c r="D2" s="370"/>
      <c r="E2" s="307" t="s">
        <v>713</v>
      </c>
    </row>
    <row r="3" spans="1:11" s="259" customFormat="1" ht="54" customHeight="1">
      <c r="A3" s="308" t="s">
        <v>712</v>
      </c>
      <c r="B3" s="371" t="s">
        <v>506</v>
      </c>
      <c r="C3" s="371"/>
      <c r="D3" s="309" t="s">
        <v>791</v>
      </c>
      <c r="E3" s="322" t="s">
        <v>792</v>
      </c>
      <c r="F3" s="321"/>
    </row>
    <row r="4" spans="1:11" s="260" customFormat="1" ht="15" customHeight="1">
      <c r="A4" s="305" t="s">
        <v>714</v>
      </c>
      <c r="B4" s="364" t="s">
        <v>715</v>
      </c>
      <c r="C4" s="364"/>
      <c r="D4" s="310"/>
      <c r="E4" s="310"/>
    </row>
    <row r="5" spans="1:11" s="260" customFormat="1" ht="19.350000000000001" customHeight="1">
      <c r="A5" s="305" t="s">
        <v>716</v>
      </c>
      <c r="B5" s="366" t="s">
        <v>717</v>
      </c>
      <c r="C5" s="366"/>
      <c r="D5" s="311"/>
      <c r="E5" s="311"/>
    </row>
    <row r="6" spans="1:11" s="260" customFormat="1" ht="24.75" customHeight="1">
      <c r="A6" s="305" t="s">
        <v>718</v>
      </c>
      <c r="B6" s="366" t="s">
        <v>719</v>
      </c>
      <c r="C6" s="366"/>
      <c r="D6" s="20">
        <v>15068190</v>
      </c>
      <c r="E6" s="20">
        <v>15068190</v>
      </c>
    </row>
    <row r="7" spans="1:11" s="260" customFormat="1" ht="18.75" hidden="1">
      <c r="A7" s="312">
        <v>6</v>
      </c>
      <c r="B7" s="366" t="s">
        <v>720</v>
      </c>
      <c r="C7" s="366"/>
      <c r="D7" s="311"/>
      <c r="E7" s="311"/>
    </row>
    <row r="8" spans="1:11" s="260" customFormat="1" ht="18.75">
      <c r="A8" s="312"/>
      <c r="B8" s="366" t="s">
        <v>721</v>
      </c>
      <c r="C8" s="366"/>
      <c r="D8" s="20">
        <v>0</v>
      </c>
      <c r="E8" s="20">
        <v>0</v>
      </c>
    </row>
    <row r="9" spans="1:11" s="260" customFormat="1" ht="18.75">
      <c r="A9" s="312"/>
      <c r="B9" s="366" t="s">
        <v>722</v>
      </c>
      <c r="C9" s="366"/>
      <c r="D9" s="20">
        <v>0</v>
      </c>
      <c r="E9" s="20">
        <v>0</v>
      </c>
    </row>
    <row r="10" spans="1:11" s="260" customFormat="1" ht="18.75">
      <c r="A10" s="312"/>
      <c r="B10" s="366" t="s">
        <v>723</v>
      </c>
      <c r="C10" s="366"/>
      <c r="D10" s="20">
        <v>41745515</v>
      </c>
      <c r="E10" s="20">
        <v>41745515</v>
      </c>
    </row>
    <row r="11" spans="1:11" s="260" customFormat="1" ht="18.75">
      <c r="A11" s="312"/>
      <c r="B11" s="366" t="s">
        <v>787</v>
      </c>
      <c r="C11" s="366"/>
      <c r="D11" s="20">
        <v>0</v>
      </c>
      <c r="E11" s="20">
        <v>316930</v>
      </c>
    </row>
    <row r="12" spans="1:11" s="260" customFormat="1" ht="18.75">
      <c r="A12" s="261" t="s">
        <v>724</v>
      </c>
      <c r="B12" s="364" t="s">
        <v>725</v>
      </c>
      <c r="C12" s="364"/>
      <c r="D12" s="26">
        <f>SUM(D6:D11)</f>
        <v>56813705</v>
      </c>
      <c r="E12" s="26">
        <f>SUM(E6:E11)</f>
        <v>57130635</v>
      </c>
    </row>
    <row r="13" spans="1:11" s="260" customFormat="1" ht="33.75" customHeight="1">
      <c r="A13" s="313" t="s">
        <v>726</v>
      </c>
      <c r="B13" s="365" t="s">
        <v>727</v>
      </c>
      <c r="C13" s="365"/>
      <c r="D13" s="314"/>
      <c r="E13" s="314"/>
    </row>
    <row r="14" spans="1:11" s="260" customFormat="1" ht="18.75">
      <c r="A14" s="313" t="s">
        <v>728</v>
      </c>
      <c r="B14" s="364" t="s">
        <v>729</v>
      </c>
      <c r="C14" s="364"/>
      <c r="D14" s="314"/>
      <c r="E14" s="314"/>
    </row>
    <row r="15" spans="1:11" s="260" customFormat="1" ht="18.75">
      <c r="A15" s="313"/>
      <c r="B15" s="366" t="s">
        <v>730</v>
      </c>
      <c r="C15" s="366"/>
      <c r="D15" s="20">
        <v>2546560</v>
      </c>
      <c r="E15" s="20">
        <v>2546560</v>
      </c>
    </row>
    <row r="16" spans="1:11" s="260" customFormat="1" ht="18.75">
      <c r="A16" s="313"/>
      <c r="B16" s="366" t="s">
        <v>731</v>
      </c>
      <c r="C16" s="366"/>
      <c r="D16" s="20">
        <v>355000</v>
      </c>
      <c r="E16" s="20">
        <v>355000</v>
      </c>
    </row>
    <row r="17" spans="1:5" s="260" customFormat="1" ht="18.75">
      <c r="A17" s="313"/>
      <c r="B17" s="366" t="s">
        <v>732</v>
      </c>
      <c r="C17" s="366"/>
      <c r="D17" s="20">
        <v>3100000</v>
      </c>
      <c r="E17" s="20">
        <v>3100000</v>
      </c>
    </row>
    <row r="18" spans="1:5" s="260" customFormat="1" ht="18.75">
      <c r="A18" s="313"/>
      <c r="B18" s="368" t="s">
        <v>788</v>
      </c>
      <c r="C18" s="369"/>
      <c r="D18" s="306"/>
      <c r="E18" s="306">
        <v>446088</v>
      </c>
    </row>
    <row r="19" spans="1:5" s="260" customFormat="1" ht="18.75">
      <c r="A19" s="313"/>
      <c r="B19" s="368" t="s">
        <v>789</v>
      </c>
      <c r="C19" s="369"/>
      <c r="D19" s="306"/>
      <c r="E19" s="306">
        <v>1150000</v>
      </c>
    </row>
    <row r="20" spans="1:5" s="260" customFormat="1" ht="18.75">
      <c r="A20" s="313"/>
      <c r="B20" s="368" t="s">
        <v>790</v>
      </c>
      <c r="C20" s="369"/>
      <c r="D20" s="306"/>
      <c r="E20" s="306">
        <v>460000</v>
      </c>
    </row>
    <row r="21" spans="1:5" ht="18.75">
      <c r="A21" s="315" t="s">
        <v>733</v>
      </c>
      <c r="B21" s="367" t="s">
        <v>734</v>
      </c>
      <c r="C21" s="367"/>
      <c r="D21" s="299">
        <f>SUM(D15:D17)</f>
        <v>6001560</v>
      </c>
      <c r="E21" s="299">
        <f>SUM(E15:E20)</f>
        <v>8057648</v>
      </c>
    </row>
    <row r="22" spans="1:5" ht="18.75">
      <c r="A22" s="316"/>
      <c r="B22" s="364" t="s">
        <v>735</v>
      </c>
      <c r="C22" s="364"/>
      <c r="D22" s="298">
        <f>D12+D21</f>
        <v>62815265</v>
      </c>
      <c r="E22" s="298">
        <f>E12+E21</f>
        <v>65188283</v>
      </c>
    </row>
    <row r="23" spans="1:5" ht="18.75">
      <c r="A23" s="313" t="s">
        <v>736</v>
      </c>
      <c r="B23" s="364" t="s">
        <v>737</v>
      </c>
      <c r="C23" s="364"/>
      <c r="D23" s="26">
        <v>0</v>
      </c>
      <c r="E23" s="26">
        <v>0</v>
      </c>
    </row>
    <row r="24" spans="1:5" ht="18.75">
      <c r="A24" s="313" t="s">
        <v>738</v>
      </c>
      <c r="B24" s="364" t="s">
        <v>739</v>
      </c>
      <c r="C24" s="364"/>
      <c r="D24" s="26">
        <v>0</v>
      </c>
      <c r="E24" s="26">
        <v>0</v>
      </c>
    </row>
    <row r="25" spans="1:5" ht="18.75">
      <c r="A25" s="316"/>
      <c r="B25" s="317" t="s">
        <v>740</v>
      </c>
      <c r="C25" s="318"/>
      <c r="D25" s="20">
        <v>1800000</v>
      </c>
      <c r="E25" s="20">
        <v>1800000</v>
      </c>
    </row>
    <row r="26" spans="1:5" ht="18.75">
      <c r="A26" s="312"/>
      <c r="B26" s="319" t="s">
        <v>741</v>
      </c>
      <c r="C26" s="320"/>
      <c r="D26" s="26">
        <f>SUM(D24:D25)</f>
        <v>1800000</v>
      </c>
      <c r="E26" s="26">
        <f>SUM(E24:E25)</f>
        <v>1800000</v>
      </c>
    </row>
    <row r="27" spans="1:5" ht="18.75">
      <c r="A27" s="312"/>
      <c r="B27" s="362" t="s">
        <v>293</v>
      </c>
      <c r="C27" s="363"/>
      <c r="D27" s="26"/>
      <c r="E27" s="26">
        <v>496080</v>
      </c>
    </row>
    <row r="28" spans="1:5" ht="18.75">
      <c r="A28" s="312"/>
      <c r="B28" s="319" t="s">
        <v>742</v>
      </c>
      <c r="C28" s="318"/>
      <c r="D28" s="26">
        <f>D22+D26</f>
        <v>64615265</v>
      </c>
      <c r="E28" s="26">
        <f>E22+E26+E27</f>
        <v>67484363</v>
      </c>
    </row>
    <row r="29" spans="1:5">
      <c r="A29" s="307"/>
      <c r="B29" s="307"/>
      <c r="C29" s="307"/>
      <c r="D29" s="307"/>
      <c r="E29" s="307"/>
    </row>
  </sheetData>
  <sheetProtection selectLockedCells="1" selectUnlockedCells="1"/>
  <mergeCells count="25">
    <mergeCell ref="B12:C12"/>
    <mergeCell ref="A1:K1"/>
    <mergeCell ref="A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7:C27"/>
    <mergeCell ref="B22:C22"/>
    <mergeCell ref="B23:C23"/>
    <mergeCell ref="B24:C24"/>
    <mergeCell ref="B13:C13"/>
    <mergeCell ref="B14:C14"/>
    <mergeCell ref="B15:C15"/>
    <mergeCell ref="B16:C16"/>
    <mergeCell ref="B17:C17"/>
    <mergeCell ref="B21:C21"/>
    <mergeCell ref="B20:C20"/>
    <mergeCell ref="B18:C18"/>
    <mergeCell ref="B19:C19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4"/>
  <sheetViews>
    <sheetView view="pageLayout" topLeftCell="A13" zoomScaleNormal="100" zoomScaleSheetLayoutView="100" workbookViewId="0">
      <selection activeCell="G120" sqref="G120"/>
    </sheetView>
  </sheetViews>
  <sheetFormatPr defaultColWidth="11.5703125" defaultRowHeight="15"/>
  <cols>
    <col min="1" max="1" width="60.7109375" customWidth="1"/>
    <col min="2" max="2" width="11" customWidth="1"/>
    <col min="3" max="3" width="15.7109375" customWidth="1"/>
    <col min="5" max="5" width="11.85546875" customWidth="1"/>
    <col min="6" max="6" width="15.28515625" customWidth="1"/>
    <col min="7" max="7" width="15.7109375" bestFit="1" customWidth="1"/>
  </cols>
  <sheetData>
    <row r="1" spans="1:7" ht="18.75">
      <c r="A1" s="1"/>
      <c r="B1" s="1"/>
      <c r="C1" s="1"/>
      <c r="D1" s="1"/>
      <c r="E1" s="12" t="s">
        <v>780</v>
      </c>
      <c r="F1" s="12"/>
      <c r="G1" s="1"/>
    </row>
    <row r="2" spans="1:7" ht="17.45" customHeight="1">
      <c r="A2" s="326" t="s">
        <v>762</v>
      </c>
      <c r="B2" s="326"/>
      <c r="C2" s="326"/>
      <c r="D2" s="326"/>
      <c r="E2" s="326"/>
      <c r="F2" s="326"/>
      <c r="G2" s="326"/>
    </row>
    <row r="3" spans="1:7" ht="17.45" customHeight="1">
      <c r="A3" s="327" t="s">
        <v>23</v>
      </c>
      <c r="B3" s="327"/>
      <c r="C3" s="327"/>
      <c r="D3" s="327"/>
      <c r="E3" s="327"/>
      <c r="F3" s="327"/>
      <c r="G3" s="327"/>
    </row>
    <row r="4" spans="1:7" ht="19.5">
      <c r="A4" s="13"/>
      <c r="B4" s="1"/>
      <c r="C4" s="1"/>
      <c r="D4" s="1"/>
      <c r="E4" s="1"/>
      <c r="F4" s="1"/>
      <c r="G4" s="1"/>
    </row>
    <row r="5" spans="1:7" ht="18.75">
      <c r="A5" s="1" t="s">
        <v>24</v>
      </c>
      <c r="B5" s="1"/>
      <c r="C5" s="1"/>
      <c r="D5" s="1"/>
      <c r="E5" s="1"/>
      <c r="F5" s="1"/>
      <c r="G5" s="1"/>
    </row>
    <row r="6" spans="1:7" ht="75">
      <c r="A6" s="14" t="s">
        <v>25</v>
      </c>
      <c r="B6" s="15" t="s">
        <v>26</v>
      </c>
      <c r="C6" s="16" t="s">
        <v>761</v>
      </c>
      <c r="D6" s="16" t="s">
        <v>27</v>
      </c>
      <c r="E6" s="16" t="s">
        <v>778</v>
      </c>
      <c r="F6" s="16" t="s">
        <v>777</v>
      </c>
      <c r="G6" s="17" t="s">
        <v>776</v>
      </c>
    </row>
    <row r="7" spans="1:7" ht="18.75">
      <c r="A7" s="18" t="s">
        <v>28</v>
      </c>
      <c r="B7" s="19" t="s">
        <v>29</v>
      </c>
      <c r="C7" s="20">
        <f>43251800+564000</f>
        <v>43815800</v>
      </c>
      <c r="D7" s="4"/>
      <c r="E7" s="4"/>
      <c r="F7" s="5">
        <f t="shared" ref="F7:F38" si="0">G7-C7</f>
        <v>3700150</v>
      </c>
      <c r="G7" s="20">
        <v>47515950</v>
      </c>
    </row>
    <row r="8" spans="1:7" ht="18.75">
      <c r="A8" s="18" t="s">
        <v>30</v>
      </c>
      <c r="B8" s="21" t="s">
        <v>31</v>
      </c>
      <c r="C8" s="20">
        <v>3628200</v>
      </c>
      <c r="D8" s="4"/>
      <c r="E8" s="4"/>
      <c r="F8" s="5">
        <f t="shared" si="0"/>
        <v>0</v>
      </c>
      <c r="G8" s="20">
        <v>3628200</v>
      </c>
    </row>
    <row r="9" spans="1:7" ht="18.75">
      <c r="A9" s="18" t="s">
        <v>32</v>
      </c>
      <c r="B9" s="21" t="s">
        <v>33</v>
      </c>
      <c r="C9" s="4">
        <v>0</v>
      </c>
      <c r="D9" s="4"/>
      <c r="E9" s="4"/>
      <c r="F9" s="5">
        <f t="shared" si="0"/>
        <v>0</v>
      </c>
      <c r="G9" s="20">
        <v>0</v>
      </c>
    </row>
    <row r="10" spans="1:7" ht="37.5">
      <c r="A10" s="22" t="s">
        <v>34</v>
      </c>
      <c r="B10" s="21" t="s">
        <v>35</v>
      </c>
      <c r="C10" s="20">
        <v>450000</v>
      </c>
      <c r="D10" s="4"/>
      <c r="E10" s="4"/>
      <c r="F10" s="5">
        <f t="shared" si="0"/>
        <v>0</v>
      </c>
      <c r="G10" s="20">
        <v>450000</v>
      </c>
    </row>
    <row r="11" spans="1:7" ht="18.75">
      <c r="A11" s="22" t="s">
        <v>36</v>
      </c>
      <c r="B11" s="21" t="s">
        <v>37</v>
      </c>
      <c r="C11" s="20">
        <v>0</v>
      </c>
      <c r="D11" s="4"/>
      <c r="E11" s="4"/>
      <c r="F11" s="5">
        <f t="shared" si="0"/>
        <v>0</v>
      </c>
      <c r="G11" s="4">
        <f>SUM(C11:E11)</f>
        <v>0</v>
      </c>
    </row>
    <row r="12" spans="1:7" ht="18.75">
      <c r="A12" s="22" t="s">
        <v>38</v>
      </c>
      <c r="B12" s="21" t="s">
        <v>39</v>
      </c>
      <c r="C12" s="20">
        <v>0</v>
      </c>
      <c r="D12" s="4"/>
      <c r="E12" s="4"/>
      <c r="F12" s="5">
        <f t="shared" si="0"/>
        <v>0</v>
      </c>
      <c r="G12" s="20">
        <f>SUM(C12:E12)</f>
        <v>0</v>
      </c>
    </row>
    <row r="13" spans="1:7" ht="18.75">
      <c r="A13" s="22" t="s">
        <v>40</v>
      </c>
      <c r="B13" s="21" t="s">
        <v>41</v>
      </c>
      <c r="C13" s="20">
        <v>2400000</v>
      </c>
      <c r="D13" s="4"/>
      <c r="E13" s="4"/>
      <c r="F13" s="5">
        <f t="shared" si="0"/>
        <v>0</v>
      </c>
      <c r="G13" s="20">
        <v>2400000</v>
      </c>
    </row>
    <row r="14" spans="1:7" ht="18.75">
      <c r="A14" s="22" t="s">
        <v>42</v>
      </c>
      <c r="B14" s="21" t="s">
        <v>43</v>
      </c>
      <c r="C14" s="20">
        <v>640000</v>
      </c>
      <c r="D14" s="4"/>
      <c r="E14" s="4"/>
      <c r="F14" s="5">
        <f t="shared" si="0"/>
        <v>0</v>
      </c>
      <c r="G14" s="20">
        <v>640000</v>
      </c>
    </row>
    <row r="15" spans="1:7" ht="18.75">
      <c r="A15" s="23" t="s">
        <v>44</v>
      </c>
      <c r="B15" s="21" t="s">
        <v>45</v>
      </c>
      <c r="C15" s="20">
        <v>586000</v>
      </c>
      <c r="D15" s="4"/>
      <c r="E15" s="4"/>
      <c r="F15" s="5">
        <f t="shared" si="0"/>
        <v>0</v>
      </c>
      <c r="G15" s="20">
        <v>586000</v>
      </c>
    </row>
    <row r="16" spans="1:7" ht="18.75">
      <c r="A16" s="23" t="s">
        <v>46</v>
      </c>
      <c r="B16" s="21" t="s">
        <v>47</v>
      </c>
      <c r="C16" s="20">
        <f>192000+60000</f>
        <v>252000</v>
      </c>
      <c r="D16" s="4"/>
      <c r="E16" s="4"/>
      <c r="F16" s="5">
        <f t="shared" si="0"/>
        <v>0</v>
      </c>
      <c r="G16" s="20">
        <v>252000</v>
      </c>
    </row>
    <row r="17" spans="1:7" ht="18.75">
      <c r="A17" s="23" t="s">
        <v>48</v>
      </c>
      <c r="B17" s="21" t="s">
        <v>49</v>
      </c>
      <c r="C17" s="20">
        <v>0</v>
      </c>
      <c r="D17" s="4"/>
      <c r="E17" s="4"/>
      <c r="F17" s="5">
        <f t="shared" si="0"/>
        <v>0</v>
      </c>
      <c r="G17" s="20">
        <v>0</v>
      </c>
    </row>
    <row r="18" spans="1:7" ht="18.75">
      <c r="A18" s="23" t="s">
        <v>50</v>
      </c>
      <c r="B18" s="21" t="s">
        <v>51</v>
      </c>
      <c r="C18" s="20">
        <v>400000</v>
      </c>
      <c r="D18" s="4"/>
      <c r="E18" s="4"/>
      <c r="F18" s="5">
        <f t="shared" si="0"/>
        <v>0</v>
      </c>
      <c r="G18" s="20">
        <v>400000</v>
      </c>
    </row>
    <row r="19" spans="1:7" ht="18.75">
      <c r="A19" s="23" t="s">
        <v>52</v>
      </c>
      <c r="B19" s="21" t="s">
        <v>53</v>
      </c>
      <c r="C19" s="20">
        <v>3224860</v>
      </c>
      <c r="D19" s="4"/>
      <c r="E19" s="4"/>
      <c r="F19" s="5">
        <f t="shared" si="0"/>
        <v>267248</v>
      </c>
      <c r="G19" s="20">
        <v>3492108</v>
      </c>
    </row>
    <row r="20" spans="1:7" ht="18.75">
      <c r="A20" s="24" t="s">
        <v>54</v>
      </c>
      <c r="B20" s="25" t="s">
        <v>55</v>
      </c>
      <c r="C20" s="26">
        <f>SUM(C7:C19)</f>
        <v>55396860</v>
      </c>
      <c r="D20" s="9"/>
      <c r="E20" s="9"/>
      <c r="F20" s="5">
        <f t="shared" si="0"/>
        <v>3967398</v>
      </c>
      <c r="G20" s="26">
        <f>SUM(G7:G19)</f>
        <v>59364258</v>
      </c>
    </row>
    <row r="21" spans="1:7" ht="18.75">
      <c r="A21" s="23" t="s">
        <v>56</v>
      </c>
      <c r="B21" s="21" t="s">
        <v>57</v>
      </c>
      <c r="C21" s="20">
        <f>1992000+10008230</f>
        <v>12000230</v>
      </c>
      <c r="D21" s="4"/>
      <c r="E21" s="4"/>
      <c r="F21" s="5">
        <f t="shared" si="0"/>
        <v>1000000</v>
      </c>
      <c r="G21" s="20">
        <v>13000230</v>
      </c>
    </row>
    <row r="22" spans="1:7" ht="37.5">
      <c r="A22" s="23" t="s">
        <v>58</v>
      </c>
      <c r="B22" s="21" t="s">
        <v>59</v>
      </c>
      <c r="C22" s="20">
        <v>4992000</v>
      </c>
      <c r="D22" s="4"/>
      <c r="E22" s="4"/>
      <c r="F22" s="5">
        <f t="shared" si="0"/>
        <v>-1000000</v>
      </c>
      <c r="G22" s="20">
        <v>3992000</v>
      </c>
    </row>
    <row r="23" spans="1:7" ht="18.75">
      <c r="A23" s="27" t="s">
        <v>60</v>
      </c>
      <c r="B23" s="21" t="s">
        <v>61</v>
      </c>
      <c r="C23" s="4">
        <v>0</v>
      </c>
      <c r="D23" s="4"/>
      <c r="E23" s="4"/>
      <c r="F23" s="5">
        <f t="shared" si="0"/>
        <v>0</v>
      </c>
      <c r="G23" s="4">
        <f>SUM(C23:E23)</f>
        <v>0</v>
      </c>
    </row>
    <row r="24" spans="1:7" ht="18.75">
      <c r="A24" s="28" t="s">
        <v>62</v>
      </c>
      <c r="B24" s="25" t="s">
        <v>63</v>
      </c>
      <c r="C24" s="26">
        <f>SUM(C21:C23)</f>
        <v>16992230</v>
      </c>
      <c r="D24" s="9"/>
      <c r="E24" s="9"/>
      <c r="F24" s="5">
        <f t="shared" si="0"/>
        <v>0</v>
      </c>
      <c r="G24" s="26">
        <f>SUM(G21:G23)</f>
        <v>16992230</v>
      </c>
    </row>
    <row r="25" spans="1:7" ht="18.75">
      <c r="A25" s="24" t="s">
        <v>64</v>
      </c>
      <c r="B25" s="25" t="s">
        <v>65</v>
      </c>
      <c r="C25" s="26">
        <f>C24+C20</f>
        <v>72389090</v>
      </c>
      <c r="D25" s="9"/>
      <c r="E25" s="9"/>
      <c r="F25" s="5">
        <f t="shared" si="0"/>
        <v>3967398</v>
      </c>
      <c r="G25" s="26">
        <f>G20+G24</f>
        <v>76356488</v>
      </c>
    </row>
    <row r="26" spans="1:7" ht="37.5">
      <c r="A26" s="28" t="s">
        <v>66</v>
      </c>
      <c r="B26" s="25" t="s">
        <v>67</v>
      </c>
      <c r="C26" s="26">
        <v>14579739</v>
      </c>
      <c r="D26" s="9"/>
      <c r="E26" s="9"/>
      <c r="F26" s="5">
        <f t="shared" si="0"/>
        <v>779735</v>
      </c>
      <c r="G26" s="26">
        <v>15359474</v>
      </c>
    </row>
    <row r="27" spans="1:7" ht="18.75">
      <c r="A27" s="23" t="s">
        <v>68</v>
      </c>
      <c r="B27" s="21" t="s">
        <v>69</v>
      </c>
      <c r="C27" s="20">
        <v>500000</v>
      </c>
      <c r="D27" s="4"/>
      <c r="E27" s="4"/>
      <c r="F27" s="5">
        <f t="shared" si="0"/>
        <v>0</v>
      </c>
      <c r="G27" s="20">
        <v>500000</v>
      </c>
    </row>
    <row r="28" spans="1:7" ht="18.75">
      <c r="A28" s="23" t="s">
        <v>70</v>
      </c>
      <c r="B28" s="21" t="s">
        <v>71</v>
      </c>
      <c r="C28" s="20">
        <v>19000000</v>
      </c>
      <c r="D28" s="4"/>
      <c r="E28" s="4"/>
      <c r="F28" s="5">
        <f t="shared" si="0"/>
        <v>5300000</v>
      </c>
      <c r="G28" s="20">
        <v>24300000</v>
      </c>
    </row>
    <row r="29" spans="1:7" ht="18.75">
      <c r="A29" s="23" t="s">
        <v>72</v>
      </c>
      <c r="B29" s="21" t="s">
        <v>73</v>
      </c>
      <c r="C29" s="4">
        <v>0</v>
      </c>
      <c r="D29" s="4"/>
      <c r="E29" s="4"/>
      <c r="F29" s="5">
        <f t="shared" si="0"/>
        <v>0</v>
      </c>
      <c r="G29" s="4">
        <f>SUM(C29:E29)</f>
        <v>0</v>
      </c>
    </row>
    <row r="30" spans="1:7" ht="18.75">
      <c r="A30" s="28" t="s">
        <v>74</v>
      </c>
      <c r="B30" s="25" t="s">
        <v>75</v>
      </c>
      <c r="C30" s="26">
        <f>SUM(C27:C29)</f>
        <v>19500000</v>
      </c>
      <c r="D30" s="9"/>
      <c r="E30" s="9"/>
      <c r="F30" s="5">
        <f t="shared" si="0"/>
        <v>5300000</v>
      </c>
      <c r="G30" s="26">
        <f>SUM(G27:G29)</f>
        <v>24800000</v>
      </c>
    </row>
    <row r="31" spans="1:7" ht="18.75">
      <c r="A31" s="23" t="s">
        <v>76</v>
      </c>
      <c r="B31" s="21" t="s">
        <v>77</v>
      </c>
      <c r="C31" s="20">
        <v>1600000</v>
      </c>
      <c r="D31" s="4"/>
      <c r="E31" s="4"/>
      <c r="F31" s="5">
        <f t="shared" si="0"/>
        <v>0</v>
      </c>
      <c r="G31" s="20">
        <v>1600000</v>
      </c>
    </row>
    <row r="32" spans="1:7" ht="18.75">
      <c r="A32" s="23" t="s">
        <v>78</v>
      </c>
      <c r="B32" s="21" t="s">
        <v>79</v>
      </c>
      <c r="C32" s="20">
        <v>1300000</v>
      </c>
      <c r="D32" s="4"/>
      <c r="E32" s="4"/>
      <c r="F32" s="5">
        <f t="shared" si="0"/>
        <v>0</v>
      </c>
      <c r="G32" s="20">
        <v>1300000</v>
      </c>
    </row>
    <row r="33" spans="1:7" ht="18.75">
      <c r="A33" s="28" t="s">
        <v>80</v>
      </c>
      <c r="B33" s="25" t="s">
        <v>81</v>
      </c>
      <c r="C33" s="26">
        <f>SUM(C31:C32)</f>
        <v>2900000</v>
      </c>
      <c r="D33" s="9"/>
      <c r="E33" s="9"/>
      <c r="F33" s="5">
        <f t="shared" si="0"/>
        <v>0</v>
      </c>
      <c r="G33" s="26">
        <f>SUM(G31:G32)</f>
        <v>2900000</v>
      </c>
    </row>
    <row r="34" spans="1:7" ht="18.75">
      <c r="A34" s="23" t="s">
        <v>82</v>
      </c>
      <c r="B34" s="21" t="s">
        <v>83</v>
      </c>
      <c r="C34" s="20">
        <v>12200000</v>
      </c>
      <c r="D34" s="4"/>
      <c r="E34" s="4"/>
      <c r="F34" s="5">
        <f t="shared" si="0"/>
        <v>1000000</v>
      </c>
      <c r="G34" s="20">
        <v>13200000</v>
      </c>
    </row>
    <row r="35" spans="1:7" ht="18.75">
      <c r="A35" s="23" t="s">
        <v>84</v>
      </c>
      <c r="B35" s="21" t="s">
        <v>85</v>
      </c>
      <c r="C35" s="20">
        <v>800000</v>
      </c>
      <c r="D35" s="4"/>
      <c r="E35" s="4"/>
      <c r="F35" s="5">
        <f t="shared" si="0"/>
        <v>0</v>
      </c>
      <c r="G35" s="20">
        <v>800000</v>
      </c>
    </row>
    <row r="36" spans="1:7" ht="18.75">
      <c r="A36" s="23" t="s">
        <v>86</v>
      </c>
      <c r="B36" s="21" t="s">
        <v>87</v>
      </c>
      <c r="C36" s="20">
        <v>2000000</v>
      </c>
      <c r="D36" s="4"/>
      <c r="E36" s="4"/>
      <c r="F36" s="5">
        <f t="shared" si="0"/>
        <v>0</v>
      </c>
      <c r="G36" s="20">
        <v>2000000</v>
      </c>
    </row>
    <row r="37" spans="1:7" ht="18.75">
      <c r="A37" s="23" t="s">
        <v>88</v>
      </c>
      <c r="B37" s="21" t="s">
        <v>89</v>
      </c>
      <c r="C37" s="20">
        <v>4000000</v>
      </c>
      <c r="D37" s="4"/>
      <c r="E37" s="4"/>
      <c r="F37" s="5">
        <f t="shared" si="0"/>
        <v>400000</v>
      </c>
      <c r="G37" s="20">
        <v>4400000</v>
      </c>
    </row>
    <row r="38" spans="1:7" ht="18.75">
      <c r="A38" s="29" t="s">
        <v>90</v>
      </c>
      <c r="B38" s="21" t="s">
        <v>91</v>
      </c>
      <c r="C38" s="4">
        <v>0</v>
      </c>
      <c r="D38" s="4"/>
      <c r="E38" s="4"/>
      <c r="F38" s="5">
        <f t="shared" si="0"/>
        <v>0</v>
      </c>
      <c r="G38" s="4">
        <v>0</v>
      </c>
    </row>
    <row r="39" spans="1:7" ht="18.75">
      <c r="A39" s="27" t="s">
        <v>92</v>
      </c>
      <c r="B39" s="21" t="s">
        <v>93</v>
      </c>
      <c r="C39" s="20">
        <v>11000000</v>
      </c>
      <c r="D39" s="4"/>
      <c r="E39" s="4"/>
      <c r="F39" s="5">
        <f t="shared" ref="F39:F70" si="1">G39-C39</f>
        <v>3627324</v>
      </c>
      <c r="G39" s="20">
        <v>14627324</v>
      </c>
    </row>
    <row r="40" spans="1:7" ht="18.75">
      <c r="A40" s="23" t="s">
        <v>94</v>
      </c>
      <c r="B40" s="21" t="s">
        <v>95</v>
      </c>
      <c r="C40" s="20">
        <v>33000000</v>
      </c>
      <c r="D40" s="4"/>
      <c r="E40" s="4"/>
      <c r="F40" s="5">
        <f t="shared" si="1"/>
        <v>3300000</v>
      </c>
      <c r="G40" s="20">
        <f>36300000</f>
        <v>36300000</v>
      </c>
    </row>
    <row r="41" spans="1:7" ht="18.75">
      <c r="A41" s="28" t="s">
        <v>96</v>
      </c>
      <c r="B41" s="25" t="s">
        <v>97</v>
      </c>
      <c r="C41" s="26">
        <f>SUM(C34:C40)</f>
        <v>63000000</v>
      </c>
      <c r="D41" s="9"/>
      <c r="E41" s="9"/>
      <c r="F41" s="5">
        <f t="shared" si="1"/>
        <v>8327324</v>
      </c>
      <c r="G41" s="26">
        <f>SUM(G34:G40)</f>
        <v>71327324</v>
      </c>
    </row>
    <row r="42" spans="1:7" ht="18.75">
      <c r="A42" s="23" t="s">
        <v>98</v>
      </c>
      <c r="B42" s="21" t="s">
        <v>99</v>
      </c>
      <c r="C42" s="20">
        <v>300000</v>
      </c>
      <c r="D42" s="4"/>
      <c r="E42" s="4"/>
      <c r="F42" s="5">
        <f t="shared" si="1"/>
        <v>0</v>
      </c>
      <c r="G42" s="20">
        <v>300000</v>
      </c>
    </row>
    <row r="43" spans="1:7" ht="18.75">
      <c r="A43" s="23" t="s">
        <v>100</v>
      </c>
      <c r="B43" s="21" t="s">
        <v>101</v>
      </c>
      <c r="C43" s="20">
        <v>700000</v>
      </c>
      <c r="D43" s="4"/>
      <c r="E43" s="4"/>
      <c r="F43" s="5">
        <f t="shared" si="1"/>
        <v>1196080</v>
      </c>
      <c r="G43" s="20">
        <f>1400000+496080</f>
        <v>1896080</v>
      </c>
    </row>
    <row r="44" spans="1:7" ht="18.75">
      <c r="A44" s="28" t="s">
        <v>102</v>
      </c>
      <c r="B44" s="25" t="s">
        <v>103</v>
      </c>
      <c r="C44" s="26">
        <f>SUM(C42:C43)</f>
        <v>1000000</v>
      </c>
      <c r="D44" s="9"/>
      <c r="E44" s="9"/>
      <c r="F44" s="5">
        <f t="shared" si="1"/>
        <v>1196080</v>
      </c>
      <c r="G44" s="26">
        <f>SUM(G42:G43)</f>
        <v>2196080</v>
      </c>
    </row>
    <row r="45" spans="1:7" ht="37.5">
      <c r="A45" s="23" t="s">
        <v>104</v>
      </c>
      <c r="B45" s="21" t="s">
        <v>105</v>
      </c>
      <c r="C45" s="20">
        <v>17800000</v>
      </c>
      <c r="D45" s="4"/>
      <c r="E45" s="4"/>
      <c r="F45" s="5">
        <f t="shared" si="1"/>
        <v>150000</v>
      </c>
      <c r="G45" s="20">
        <v>17950000</v>
      </c>
    </row>
    <row r="46" spans="1:7" ht="18.75">
      <c r="A46" s="23" t="s">
        <v>106</v>
      </c>
      <c r="B46" s="21" t="s">
        <v>107</v>
      </c>
      <c r="C46" s="20">
        <v>2800000</v>
      </c>
      <c r="D46" s="4"/>
      <c r="E46" s="4"/>
      <c r="F46" s="5">
        <f t="shared" si="1"/>
        <v>3500000</v>
      </c>
      <c r="G46" s="20">
        <v>6300000</v>
      </c>
    </row>
    <row r="47" spans="1:7" ht="18.75">
      <c r="A47" s="23" t="s">
        <v>108</v>
      </c>
      <c r="B47" s="21" t="s">
        <v>109</v>
      </c>
      <c r="C47" s="20">
        <v>50000</v>
      </c>
      <c r="D47" s="4"/>
      <c r="E47" s="4"/>
      <c r="F47" s="5">
        <f t="shared" si="1"/>
        <v>0</v>
      </c>
      <c r="G47" s="20">
        <v>50000</v>
      </c>
    </row>
    <row r="48" spans="1:7" ht="18.75">
      <c r="A48" s="23" t="s">
        <v>110</v>
      </c>
      <c r="B48" s="21" t="s">
        <v>111</v>
      </c>
      <c r="C48" s="20">
        <v>50000</v>
      </c>
      <c r="D48" s="4"/>
      <c r="E48" s="4"/>
      <c r="F48" s="5">
        <f t="shared" si="1"/>
        <v>0</v>
      </c>
      <c r="G48" s="20">
        <v>50000</v>
      </c>
    </row>
    <row r="49" spans="1:7" ht="18.75">
      <c r="A49" s="23" t="s">
        <v>112</v>
      </c>
      <c r="B49" s="21" t="s">
        <v>113</v>
      </c>
      <c r="C49" s="20">
        <v>900000</v>
      </c>
      <c r="D49" s="4"/>
      <c r="E49" s="4"/>
      <c r="F49" s="5">
        <f t="shared" si="1"/>
        <v>300000</v>
      </c>
      <c r="G49" s="20">
        <v>1200000</v>
      </c>
    </row>
    <row r="50" spans="1:7" ht="18.75">
      <c r="A50" s="28" t="s">
        <v>114</v>
      </c>
      <c r="B50" s="25" t="s">
        <v>115</v>
      </c>
      <c r="C50" s="26">
        <f>SUM(C45:C49)</f>
        <v>21600000</v>
      </c>
      <c r="D50" s="9"/>
      <c r="E50" s="9"/>
      <c r="F50" s="5">
        <f t="shared" si="1"/>
        <v>3950000</v>
      </c>
      <c r="G50" s="26">
        <f>SUM(G45:G49)</f>
        <v>25550000</v>
      </c>
    </row>
    <row r="51" spans="1:7" ht="18.75">
      <c r="A51" s="28" t="s">
        <v>116</v>
      </c>
      <c r="B51" s="25" t="s">
        <v>117</v>
      </c>
      <c r="C51" s="26">
        <f>C50+C44+C41+C33+C30</f>
        <v>108000000</v>
      </c>
      <c r="D51" s="9"/>
      <c r="E51" s="9"/>
      <c r="F51" s="5">
        <f t="shared" si="1"/>
        <v>18773404</v>
      </c>
      <c r="G51" s="26">
        <f>G50+G44+G41+G33+G30</f>
        <v>126773404</v>
      </c>
    </row>
    <row r="52" spans="1:7" ht="18.75">
      <c r="A52" s="30" t="s">
        <v>118</v>
      </c>
      <c r="B52" s="21" t="s">
        <v>119</v>
      </c>
      <c r="C52" s="4">
        <v>0</v>
      </c>
      <c r="D52" s="4"/>
      <c r="E52" s="4"/>
      <c r="F52" s="5">
        <f t="shared" si="1"/>
        <v>0</v>
      </c>
      <c r="G52" s="4">
        <f t="shared" ref="G52:G58" si="2">SUM(C52:E52)</f>
        <v>0</v>
      </c>
    </row>
    <row r="53" spans="1:7" ht="18.75">
      <c r="A53" s="30" t="s">
        <v>120</v>
      </c>
      <c r="B53" s="21" t="s">
        <v>121</v>
      </c>
      <c r="C53" s="20">
        <v>700000</v>
      </c>
      <c r="D53" s="4"/>
      <c r="E53" s="4"/>
      <c r="F53" s="5">
        <f t="shared" si="1"/>
        <v>0</v>
      </c>
      <c r="G53" s="20">
        <f>700000</f>
        <v>700000</v>
      </c>
    </row>
    <row r="54" spans="1:7" ht="18.75">
      <c r="A54" s="31" t="s">
        <v>122</v>
      </c>
      <c r="B54" s="21" t="s">
        <v>123</v>
      </c>
      <c r="C54" s="20">
        <v>0</v>
      </c>
      <c r="D54" s="4"/>
      <c r="E54" s="4"/>
      <c r="F54" s="5">
        <f t="shared" si="1"/>
        <v>0</v>
      </c>
      <c r="G54" s="20">
        <f t="shared" si="2"/>
        <v>0</v>
      </c>
    </row>
    <row r="55" spans="1:7" ht="37.5">
      <c r="A55" s="31" t="s">
        <v>124</v>
      </c>
      <c r="B55" s="21" t="s">
        <v>125</v>
      </c>
      <c r="C55" s="4">
        <v>0</v>
      </c>
      <c r="D55" s="4"/>
      <c r="E55" s="4"/>
      <c r="F55" s="5">
        <f t="shared" si="1"/>
        <v>0</v>
      </c>
      <c r="G55" s="4">
        <f t="shared" si="2"/>
        <v>0</v>
      </c>
    </row>
    <row r="56" spans="1:7" ht="37.5">
      <c r="A56" s="31" t="s">
        <v>126</v>
      </c>
      <c r="B56" s="21" t="s">
        <v>127</v>
      </c>
      <c r="C56" s="4">
        <v>0</v>
      </c>
      <c r="D56" s="4"/>
      <c r="E56" s="4"/>
      <c r="F56" s="5">
        <f t="shared" si="1"/>
        <v>0</v>
      </c>
      <c r="G56" s="4">
        <f t="shared" si="2"/>
        <v>0</v>
      </c>
    </row>
    <row r="57" spans="1:7" ht="18.75">
      <c r="A57" s="30" t="s">
        <v>128</v>
      </c>
      <c r="B57" s="21" t="s">
        <v>129</v>
      </c>
      <c r="C57" s="4">
        <v>0</v>
      </c>
      <c r="D57" s="4"/>
      <c r="E57" s="4"/>
      <c r="F57" s="5">
        <f t="shared" si="1"/>
        <v>0</v>
      </c>
      <c r="G57" s="4">
        <f t="shared" si="2"/>
        <v>0</v>
      </c>
    </row>
    <row r="58" spans="1:7" ht="18.75">
      <c r="A58" s="30" t="s">
        <v>130</v>
      </c>
      <c r="B58" s="21" t="s">
        <v>131</v>
      </c>
      <c r="C58" s="4">
        <v>0</v>
      </c>
      <c r="D58" s="4"/>
      <c r="E58" s="4"/>
      <c r="F58" s="5">
        <f t="shared" si="1"/>
        <v>0</v>
      </c>
      <c r="G58" s="4">
        <f t="shared" si="2"/>
        <v>0</v>
      </c>
    </row>
    <row r="59" spans="1:7" ht="18.75">
      <c r="A59" s="30" t="s">
        <v>132</v>
      </c>
      <c r="B59" s="21" t="s">
        <v>133</v>
      </c>
      <c r="C59" s="20">
        <v>1100000</v>
      </c>
      <c r="D59" s="4"/>
      <c r="E59" s="4"/>
      <c r="F59" s="5">
        <f t="shared" si="1"/>
        <v>0</v>
      </c>
      <c r="G59" s="20">
        <v>1100000</v>
      </c>
    </row>
    <row r="60" spans="1:7" ht="18.75">
      <c r="A60" s="32" t="s">
        <v>134</v>
      </c>
      <c r="B60" s="25" t="s">
        <v>135</v>
      </c>
      <c r="C60" s="26">
        <f>SUM(C52:C59)</f>
        <v>1800000</v>
      </c>
      <c r="D60" s="9"/>
      <c r="E60" s="9"/>
      <c r="F60" s="5">
        <f t="shared" si="1"/>
        <v>0</v>
      </c>
      <c r="G60" s="26">
        <f>SUM(G52:G59)</f>
        <v>1800000</v>
      </c>
    </row>
    <row r="61" spans="1:7" ht="18.75">
      <c r="A61" s="33" t="s">
        <v>136</v>
      </c>
      <c r="B61" s="21" t="s">
        <v>137</v>
      </c>
      <c r="C61" s="4">
        <v>0</v>
      </c>
      <c r="D61" s="4"/>
      <c r="E61" s="4"/>
      <c r="F61" s="5">
        <f t="shared" si="1"/>
        <v>0</v>
      </c>
      <c r="G61" s="4">
        <f t="shared" ref="G61:G74" si="3">SUM(C61:E61)</f>
        <v>0</v>
      </c>
    </row>
    <row r="62" spans="1:7" ht="37.5">
      <c r="A62" s="33" t="s">
        <v>138</v>
      </c>
      <c r="B62" s="21" t="s">
        <v>139</v>
      </c>
      <c r="C62" s="4"/>
      <c r="D62" s="4"/>
      <c r="E62" s="4"/>
      <c r="F62" s="5">
        <f t="shared" si="1"/>
        <v>342002</v>
      </c>
      <c r="G62" s="5">
        <v>342002</v>
      </c>
    </row>
    <row r="63" spans="1:7" ht="37.5">
      <c r="A63" s="33" t="s">
        <v>140</v>
      </c>
      <c r="B63" s="21" t="s">
        <v>141</v>
      </c>
      <c r="C63" s="4"/>
      <c r="D63" s="4"/>
      <c r="E63" s="26"/>
      <c r="F63" s="5">
        <f t="shared" si="1"/>
        <v>0</v>
      </c>
      <c r="G63" s="4"/>
    </row>
    <row r="64" spans="1:7" ht="18.75">
      <c r="A64" s="33" t="s">
        <v>142</v>
      </c>
      <c r="B64" s="21" t="s">
        <v>143</v>
      </c>
      <c r="C64" s="4">
        <v>0</v>
      </c>
      <c r="D64" s="4"/>
      <c r="E64" s="4"/>
      <c r="F64" s="5">
        <f t="shared" si="1"/>
        <v>0</v>
      </c>
      <c r="G64" s="4">
        <f t="shared" si="3"/>
        <v>0</v>
      </c>
    </row>
    <row r="65" spans="1:7" ht="18.75">
      <c r="A65" s="34" t="s">
        <v>144</v>
      </c>
      <c r="B65" s="35" t="s">
        <v>145</v>
      </c>
      <c r="C65" s="26">
        <f>C62+C63+C64</f>
        <v>0</v>
      </c>
      <c r="D65" s="36"/>
      <c r="E65" s="36"/>
      <c r="F65" s="26">
        <f t="shared" si="1"/>
        <v>342002</v>
      </c>
      <c r="G65" s="26">
        <f>SUM(G61:G64)</f>
        <v>342002</v>
      </c>
    </row>
    <row r="66" spans="1:7" ht="37.5">
      <c r="A66" s="33" t="s">
        <v>146</v>
      </c>
      <c r="B66" s="21" t="s">
        <v>147</v>
      </c>
      <c r="C66" s="4">
        <v>0</v>
      </c>
      <c r="D66" s="4"/>
      <c r="E66" s="4"/>
      <c r="F66" s="5">
        <f t="shared" si="1"/>
        <v>0</v>
      </c>
      <c r="G66" s="4">
        <f t="shared" si="3"/>
        <v>0</v>
      </c>
    </row>
    <row r="67" spans="1:7" ht="37.5">
      <c r="A67" s="33" t="s">
        <v>148</v>
      </c>
      <c r="B67" s="21" t="s">
        <v>149</v>
      </c>
      <c r="C67" s="4">
        <v>0</v>
      </c>
      <c r="D67" s="4"/>
      <c r="E67" s="4"/>
      <c r="F67" s="5">
        <f t="shared" si="1"/>
        <v>0</v>
      </c>
      <c r="G67" s="4">
        <f t="shared" si="3"/>
        <v>0</v>
      </c>
    </row>
    <row r="68" spans="1:7" ht="37.5">
      <c r="A68" s="33" t="s">
        <v>150</v>
      </c>
      <c r="B68" s="21" t="s">
        <v>151</v>
      </c>
      <c r="C68" s="4">
        <v>0</v>
      </c>
      <c r="D68" s="4"/>
      <c r="E68" s="4"/>
      <c r="F68" s="5">
        <f t="shared" si="1"/>
        <v>0</v>
      </c>
      <c r="G68" s="4">
        <f t="shared" si="3"/>
        <v>0</v>
      </c>
    </row>
    <row r="69" spans="1:7" ht="37.5">
      <c r="A69" s="33" t="s">
        <v>152</v>
      </c>
      <c r="B69" s="21" t="s">
        <v>153</v>
      </c>
      <c r="C69" s="285">
        <v>61894530</v>
      </c>
      <c r="D69" s="4"/>
      <c r="E69" s="4"/>
      <c r="F69" s="5">
        <f t="shared" si="1"/>
        <v>914340</v>
      </c>
      <c r="G69" s="20">
        <v>62808870</v>
      </c>
    </row>
    <row r="70" spans="1:7" ht="37.5">
      <c r="A70" s="33" t="s">
        <v>154</v>
      </c>
      <c r="B70" s="21" t="s">
        <v>155</v>
      </c>
      <c r="C70" s="20"/>
      <c r="D70" s="4"/>
      <c r="E70" s="4"/>
      <c r="F70" s="5">
        <f t="shared" si="1"/>
        <v>0</v>
      </c>
      <c r="G70" s="4">
        <f t="shared" si="3"/>
        <v>0</v>
      </c>
    </row>
    <row r="71" spans="1:7" ht="37.5">
      <c r="A71" s="33" t="s">
        <v>156</v>
      </c>
      <c r="B71" s="21" t="s">
        <v>157</v>
      </c>
      <c r="C71" s="4">
        <v>0</v>
      </c>
      <c r="D71" s="4"/>
      <c r="E71" s="4"/>
      <c r="F71" s="5">
        <f t="shared" ref="F71:F77" si="4">G71-C71</f>
        <v>100000</v>
      </c>
      <c r="G71" s="5">
        <v>100000</v>
      </c>
    </row>
    <row r="72" spans="1:7" ht="18.75">
      <c r="A72" s="33" t="s">
        <v>158</v>
      </c>
      <c r="B72" s="21" t="s">
        <v>159</v>
      </c>
      <c r="C72" s="4">
        <v>0</v>
      </c>
      <c r="D72" s="4"/>
      <c r="E72" s="4"/>
      <c r="F72" s="5">
        <f t="shared" si="4"/>
        <v>0</v>
      </c>
      <c r="G72" s="4">
        <f t="shared" si="3"/>
        <v>0</v>
      </c>
    </row>
    <row r="73" spans="1:7" ht="22.5" customHeight="1">
      <c r="A73" s="37" t="s">
        <v>160</v>
      </c>
      <c r="B73" s="21" t="s">
        <v>161</v>
      </c>
      <c r="C73" s="4">
        <v>0</v>
      </c>
      <c r="D73" s="4"/>
      <c r="E73" s="4"/>
      <c r="F73" s="5">
        <f t="shared" si="4"/>
        <v>0</v>
      </c>
      <c r="G73" s="4">
        <f t="shared" si="3"/>
        <v>0</v>
      </c>
    </row>
    <row r="74" spans="1:7" ht="21" customHeight="1">
      <c r="A74" s="33" t="s">
        <v>162</v>
      </c>
      <c r="B74" s="21" t="s">
        <v>163</v>
      </c>
      <c r="C74" s="20">
        <v>0</v>
      </c>
      <c r="D74" s="4"/>
      <c r="E74" s="4"/>
      <c r="F74" s="5">
        <f t="shared" si="4"/>
        <v>0</v>
      </c>
      <c r="G74" s="20">
        <f t="shared" si="3"/>
        <v>0</v>
      </c>
    </row>
    <row r="75" spans="1:7" ht="37.5">
      <c r="A75" s="33" t="s">
        <v>164</v>
      </c>
      <c r="B75" s="21" t="s">
        <v>165</v>
      </c>
      <c r="C75" s="20">
        <v>2000000</v>
      </c>
      <c r="D75" s="4"/>
      <c r="E75" s="4"/>
      <c r="F75" s="5">
        <f t="shared" si="4"/>
        <v>-350000</v>
      </c>
      <c r="G75" s="20">
        <v>1650000</v>
      </c>
    </row>
    <row r="76" spans="1:7" ht="18.75">
      <c r="A76" s="37" t="s">
        <v>166</v>
      </c>
      <c r="B76" s="21" t="s">
        <v>167</v>
      </c>
      <c r="C76" s="285">
        <v>6287706</v>
      </c>
      <c r="D76" s="4"/>
      <c r="E76" s="4"/>
      <c r="F76" s="5">
        <f t="shared" si="4"/>
        <v>-2608945</v>
      </c>
      <c r="G76" s="20">
        <v>3678761</v>
      </c>
    </row>
    <row r="77" spans="1:7" ht="18.75">
      <c r="A77" s="32" t="s">
        <v>168</v>
      </c>
      <c r="B77" s="25" t="s">
        <v>169</v>
      </c>
      <c r="C77" s="26">
        <f>C61+C65+C66+C67+C68+C69+C70++C71+C72+C73+C74+C75+C76</f>
        <v>70182236</v>
      </c>
      <c r="D77" s="9">
        <f>D61+D65+D66+D67+D68+D69+D70++D71+D72+D73+D74+D75+D76</f>
        <v>0</v>
      </c>
      <c r="E77" s="9">
        <f>E61+E65+E66+E67+E68+E69+E70++E71+E72+E73+E74+E75+E76</f>
        <v>0</v>
      </c>
      <c r="F77" s="26">
        <f t="shared" si="4"/>
        <v>-1602603</v>
      </c>
      <c r="G77" s="26">
        <f>G61+G65+G66+G67+G68+G69+G70++G71+G72+G73+G74+G75+G76</f>
        <v>68579633</v>
      </c>
    </row>
    <row r="78" spans="1:7" ht="19.5">
      <c r="A78" s="38" t="s">
        <v>170</v>
      </c>
      <c r="B78" s="39"/>
      <c r="C78" s="40">
        <f>C77+C60+C51+C26+C25</f>
        <v>266951065</v>
      </c>
      <c r="D78" s="10"/>
      <c r="E78" s="10"/>
      <c r="F78" s="10">
        <f t="shared" ref="F78:F134" si="5">G78-C78</f>
        <v>0</v>
      </c>
      <c r="G78" s="40">
        <f t="shared" ref="G78:G84" si="6">SUM(C78:E78)</f>
        <v>266951065</v>
      </c>
    </row>
    <row r="79" spans="1:7" ht="18.75">
      <c r="A79" s="41" t="s">
        <v>171</v>
      </c>
      <c r="B79" s="21" t="s">
        <v>172</v>
      </c>
      <c r="C79" s="20"/>
      <c r="D79" s="4"/>
      <c r="E79" s="4"/>
      <c r="F79" s="5">
        <f t="shared" si="5"/>
        <v>1500000</v>
      </c>
      <c r="G79" s="20">
        <v>1500000</v>
      </c>
    </row>
    <row r="80" spans="1:7" ht="18.75">
      <c r="A80" s="41" t="s">
        <v>173</v>
      </c>
      <c r="B80" s="21" t="s">
        <v>174</v>
      </c>
      <c r="C80" s="285">
        <v>14247358</v>
      </c>
      <c r="D80" s="4"/>
      <c r="E80" s="4"/>
      <c r="F80" s="5">
        <f t="shared" si="5"/>
        <v>11617606</v>
      </c>
      <c r="G80" s="20">
        <v>25864964</v>
      </c>
    </row>
    <row r="81" spans="1:7" ht="18.75">
      <c r="A81" s="41" t="s">
        <v>175</v>
      </c>
      <c r="B81" s="21" t="s">
        <v>176</v>
      </c>
      <c r="C81" s="285">
        <v>400000</v>
      </c>
      <c r="D81" s="4"/>
      <c r="E81" s="4"/>
      <c r="F81" s="5">
        <f t="shared" si="5"/>
        <v>1700000</v>
      </c>
      <c r="G81" s="20">
        <v>2100000</v>
      </c>
    </row>
    <row r="82" spans="1:7" ht="18.75">
      <c r="A82" s="41" t="s">
        <v>177</v>
      </c>
      <c r="B82" s="21" t="s">
        <v>178</v>
      </c>
      <c r="C82" s="285">
        <v>17500000</v>
      </c>
      <c r="D82" s="4"/>
      <c r="E82" s="4"/>
      <c r="F82" s="5">
        <f t="shared" si="5"/>
        <v>-4690595</v>
      </c>
      <c r="G82" s="20">
        <v>12809405</v>
      </c>
    </row>
    <row r="83" spans="1:7" ht="18.75">
      <c r="A83" s="27" t="s">
        <v>179</v>
      </c>
      <c r="B83" s="21" t="s">
        <v>180</v>
      </c>
      <c r="C83" s="286"/>
      <c r="D83" s="4"/>
      <c r="E83" s="4"/>
      <c r="F83" s="5">
        <f t="shared" si="5"/>
        <v>0</v>
      </c>
      <c r="G83" s="4">
        <f t="shared" si="6"/>
        <v>0</v>
      </c>
    </row>
    <row r="84" spans="1:7" ht="18.75">
      <c r="A84" s="27" t="s">
        <v>181</v>
      </c>
      <c r="B84" s="21" t="s">
        <v>182</v>
      </c>
      <c r="C84" s="286"/>
      <c r="D84" s="4"/>
      <c r="E84" s="4"/>
      <c r="F84" s="20">
        <f t="shared" si="5"/>
        <v>0</v>
      </c>
      <c r="G84" s="4">
        <f t="shared" si="6"/>
        <v>0</v>
      </c>
    </row>
    <row r="85" spans="1:7" ht="37.5">
      <c r="A85" s="23" t="s">
        <v>183</v>
      </c>
      <c r="B85" s="21" t="s">
        <v>184</v>
      </c>
      <c r="C85" s="285">
        <v>6849861</v>
      </c>
      <c r="D85" s="4"/>
      <c r="E85" s="4"/>
      <c r="F85" s="20">
        <f t="shared" si="5"/>
        <v>66539</v>
      </c>
      <c r="G85" s="20">
        <v>6916400</v>
      </c>
    </row>
    <row r="86" spans="1:7" ht="18.75">
      <c r="A86" s="42" t="s">
        <v>185</v>
      </c>
      <c r="B86" s="25" t="s">
        <v>186</v>
      </c>
      <c r="C86" s="287">
        <f>SUM(C79:C85)</f>
        <v>38997219</v>
      </c>
      <c r="D86" s="9"/>
      <c r="E86" s="9"/>
      <c r="F86" s="73">
        <f t="shared" si="5"/>
        <v>10193550</v>
      </c>
      <c r="G86" s="26">
        <f>SUM(G79:G85)</f>
        <v>49190769</v>
      </c>
    </row>
    <row r="87" spans="1:7" ht="18.75">
      <c r="A87" s="30" t="s">
        <v>187</v>
      </c>
      <c r="B87" s="21" t="s">
        <v>188</v>
      </c>
      <c r="C87" s="285">
        <v>20300000</v>
      </c>
      <c r="D87" s="4"/>
      <c r="E87" s="4"/>
      <c r="F87" s="5">
        <f t="shared" si="5"/>
        <v>5127720</v>
      </c>
      <c r="G87" s="20">
        <v>25427720</v>
      </c>
    </row>
    <row r="88" spans="1:7" ht="18.75">
      <c r="A88" s="30" t="s">
        <v>189</v>
      </c>
      <c r="B88" s="21" t="s">
        <v>190</v>
      </c>
      <c r="C88" s="285">
        <v>0</v>
      </c>
      <c r="D88" s="4"/>
      <c r="E88" s="4"/>
      <c r="F88" s="5">
        <f t="shared" si="5"/>
        <v>0</v>
      </c>
      <c r="G88" s="20">
        <f>SUM(C88:E88)</f>
        <v>0</v>
      </c>
    </row>
    <row r="89" spans="1:7" ht="18.75">
      <c r="A89" s="30" t="s">
        <v>191</v>
      </c>
      <c r="B89" s="21" t="s">
        <v>192</v>
      </c>
      <c r="C89" s="285">
        <v>500000</v>
      </c>
      <c r="D89" s="4"/>
      <c r="E89" s="4"/>
      <c r="F89" s="5">
        <f t="shared" si="5"/>
        <v>1000000</v>
      </c>
      <c r="G89" s="20">
        <v>1500000</v>
      </c>
    </row>
    <row r="90" spans="1:7" ht="37.5">
      <c r="A90" s="30" t="s">
        <v>193</v>
      </c>
      <c r="B90" s="21" t="s">
        <v>194</v>
      </c>
      <c r="C90" s="285">
        <v>4175211</v>
      </c>
      <c r="D90" s="4"/>
      <c r="E90" s="4"/>
      <c r="F90" s="20">
        <f t="shared" si="5"/>
        <v>2175557</v>
      </c>
      <c r="G90" s="20">
        <v>6350768</v>
      </c>
    </row>
    <row r="91" spans="1:7" ht="18.75">
      <c r="A91" s="32" t="s">
        <v>195</v>
      </c>
      <c r="B91" s="25" t="s">
        <v>196</v>
      </c>
      <c r="C91" s="26">
        <f>SUM(C87:C90)</f>
        <v>24975211</v>
      </c>
      <c r="D91" s="9"/>
      <c r="E91" s="9"/>
      <c r="F91" s="73">
        <f t="shared" si="5"/>
        <v>8303277</v>
      </c>
      <c r="G91" s="26">
        <f>SUM(G87:G90)</f>
        <v>33278488</v>
      </c>
    </row>
    <row r="92" spans="1:7" ht="37.5">
      <c r="A92" s="30" t="s">
        <v>197</v>
      </c>
      <c r="B92" s="21" t="s">
        <v>198</v>
      </c>
      <c r="C92" s="4">
        <v>0</v>
      </c>
      <c r="D92" s="4"/>
      <c r="E92" s="4"/>
      <c r="F92" s="5">
        <f t="shared" si="5"/>
        <v>0</v>
      </c>
      <c r="G92" s="4">
        <f t="shared" ref="G92:G99" si="7">SUM(C92:E92)</f>
        <v>0</v>
      </c>
    </row>
    <row r="93" spans="1:7" ht="37.5">
      <c r="A93" s="30" t="s">
        <v>199</v>
      </c>
      <c r="B93" s="21" t="s">
        <v>200</v>
      </c>
      <c r="C93" s="4">
        <v>0</v>
      </c>
      <c r="D93" s="4"/>
      <c r="E93" s="4"/>
      <c r="F93" s="5">
        <f t="shared" si="5"/>
        <v>0</v>
      </c>
      <c r="G93" s="4">
        <f t="shared" si="7"/>
        <v>0</v>
      </c>
    </row>
    <row r="94" spans="1:7" ht="37.5">
      <c r="A94" s="30" t="s">
        <v>201</v>
      </c>
      <c r="B94" s="21" t="s">
        <v>202</v>
      </c>
      <c r="C94" s="4">
        <v>0</v>
      </c>
      <c r="D94" s="4"/>
      <c r="E94" s="4"/>
      <c r="F94" s="5">
        <f t="shared" si="5"/>
        <v>0</v>
      </c>
      <c r="G94" s="4">
        <f t="shared" si="7"/>
        <v>0</v>
      </c>
    </row>
    <row r="95" spans="1:7" ht="37.5">
      <c r="A95" s="30" t="s">
        <v>203</v>
      </c>
      <c r="B95" s="21" t="s">
        <v>204</v>
      </c>
      <c r="C95" s="4">
        <v>0</v>
      </c>
      <c r="D95" s="4"/>
      <c r="E95" s="4"/>
      <c r="F95" s="5">
        <f t="shared" si="5"/>
        <v>1462342</v>
      </c>
      <c r="G95" s="5">
        <v>1462342</v>
      </c>
    </row>
    <row r="96" spans="1:7" ht="37.5">
      <c r="A96" s="30" t="s">
        <v>205</v>
      </c>
      <c r="B96" s="21" t="s">
        <v>206</v>
      </c>
      <c r="C96" s="4">
        <v>0</v>
      </c>
      <c r="D96" s="4"/>
      <c r="E96" s="4"/>
      <c r="F96" s="5">
        <f t="shared" si="5"/>
        <v>0</v>
      </c>
      <c r="G96" s="4">
        <f t="shared" si="7"/>
        <v>0</v>
      </c>
    </row>
    <row r="97" spans="1:7" ht="37.5">
      <c r="A97" s="30" t="s">
        <v>207</v>
      </c>
      <c r="B97" s="21" t="s">
        <v>208</v>
      </c>
      <c r="C97" s="4">
        <v>0</v>
      </c>
      <c r="D97" s="4"/>
      <c r="E97" s="4"/>
      <c r="F97" s="5">
        <f t="shared" si="5"/>
        <v>0</v>
      </c>
      <c r="G97" s="4">
        <f t="shared" si="7"/>
        <v>0</v>
      </c>
    </row>
    <row r="98" spans="1:7" ht="18.75">
      <c r="A98" s="30" t="s">
        <v>209</v>
      </c>
      <c r="B98" s="21" t="s">
        <v>210</v>
      </c>
      <c r="C98" s="4">
        <v>0</v>
      </c>
      <c r="D98" s="4"/>
      <c r="E98" s="4"/>
      <c r="F98" s="5">
        <f t="shared" si="5"/>
        <v>0</v>
      </c>
      <c r="G98" s="4">
        <f t="shared" si="7"/>
        <v>0</v>
      </c>
    </row>
    <row r="99" spans="1:7" ht="18.75">
      <c r="A99" s="30" t="s">
        <v>211</v>
      </c>
      <c r="B99" s="21" t="s">
        <v>212</v>
      </c>
      <c r="C99" s="4">
        <v>0</v>
      </c>
      <c r="D99" s="4"/>
      <c r="E99" s="4"/>
      <c r="F99" s="5">
        <f t="shared" si="5"/>
        <v>0</v>
      </c>
      <c r="G99" s="4">
        <f t="shared" si="7"/>
        <v>0</v>
      </c>
    </row>
    <row r="100" spans="1:7" ht="37.5">
      <c r="A100" s="30" t="s">
        <v>213</v>
      </c>
      <c r="B100" s="21" t="s">
        <v>214</v>
      </c>
      <c r="C100" s="285">
        <v>1000000</v>
      </c>
      <c r="D100" s="4"/>
      <c r="E100" s="4"/>
      <c r="F100" s="285">
        <f t="shared" si="5"/>
        <v>350000</v>
      </c>
      <c r="G100" s="285">
        <v>1350000</v>
      </c>
    </row>
    <row r="101" spans="1:7" ht="18.75">
      <c r="A101" s="32" t="s">
        <v>215</v>
      </c>
      <c r="B101" s="25" t="s">
        <v>216</v>
      </c>
      <c r="C101" s="26">
        <f>SUM(C92:C100)</f>
        <v>1000000</v>
      </c>
      <c r="D101" s="9">
        <f>SUM(D92:D100)</f>
        <v>0</v>
      </c>
      <c r="E101" s="9">
        <f>SUM(E92:E100)</f>
        <v>0</v>
      </c>
      <c r="F101" s="5">
        <f t="shared" si="5"/>
        <v>1812342</v>
      </c>
      <c r="G101" s="26">
        <f>SUM(G92:G100)</f>
        <v>2812342</v>
      </c>
    </row>
    <row r="102" spans="1:7" ht="19.5">
      <c r="A102" s="38" t="s">
        <v>217</v>
      </c>
      <c r="B102" s="39"/>
      <c r="C102" s="40">
        <f>C101+C91+C86</f>
        <v>64972430</v>
      </c>
      <c r="D102" s="10"/>
      <c r="E102" s="10"/>
      <c r="F102" s="40">
        <f t="shared" si="5"/>
        <v>20309169</v>
      </c>
      <c r="G102" s="40">
        <f>G101+G91+G86</f>
        <v>85281599</v>
      </c>
    </row>
    <row r="103" spans="1:7" ht="18.75">
      <c r="A103" s="43" t="s">
        <v>218</v>
      </c>
      <c r="B103" s="39" t="s">
        <v>219</v>
      </c>
      <c r="C103" s="40">
        <f>C25+C26+C51+C60+C77+C86+C91+C101</f>
        <v>331923495</v>
      </c>
      <c r="D103" s="10"/>
      <c r="E103" s="10"/>
      <c r="F103" s="40">
        <f t="shared" si="5"/>
        <v>42227103</v>
      </c>
      <c r="G103" s="40">
        <f>G25+G26+G51+G60+G77+G86+G91+G101</f>
        <v>374150598</v>
      </c>
    </row>
    <row r="104" spans="1:7" ht="18.75">
      <c r="A104" s="30" t="s">
        <v>220</v>
      </c>
      <c r="B104" s="23" t="s">
        <v>221</v>
      </c>
      <c r="C104" s="30"/>
      <c r="D104" s="30"/>
      <c r="E104" s="30"/>
      <c r="F104" s="5">
        <f t="shared" si="5"/>
        <v>0</v>
      </c>
      <c r="G104" s="4">
        <f>SUM(C104:E104)</f>
        <v>0</v>
      </c>
    </row>
    <row r="105" spans="1:7" ht="37.5">
      <c r="A105" s="30" t="s">
        <v>222</v>
      </c>
      <c r="B105" s="23" t="s">
        <v>223</v>
      </c>
      <c r="C105" s="30"/>
      <c r="D105" s="30"/>
      <c r="E105" s="30"/>
      <c r="F105" s="5">
        <f t="shared" si="5"/>
        <v>0</v>
      </c>
      <c r="G105" s="4">
        <f>SUM(C105:E105)</f>
        <v>0</v>
      </c>
    </row>
    <row r="106" spans="1:7" ht="18.75">
      <c r="A106" s="30" t="s">
        <v>224</v>
      </c>
      <c r="B106" s="23" t="s">
        <v>225</v>
      </c>
      <c r="C106" s="30"/>
      <c r="D106" s="30"/>
      <c r="E106" s="30"/>
      <c r="F106" s="5">
        <f t="shared" si="5"/>
        <v>0</v>
      </c>
      <c r="G106" s="4">
        <f>SUM(C106:E106)</f>
        <v>0</v>
      </c>
    </row>
    <row r="107" spans="1:7" ht="18.75">
      <c r="A107" s="32" t="s">
        <v>226</v>
      </c>
      <c r="B107" s="28" t="s">
        <v>227</v>
      </c>
      <c r="C107" s="44">
        <f>SUM(C104:C106)</f>
        <v>0</v>
      </c>
      <c r="D107" s="44"/>
      <c r="E107" s="44"/>
      <c r="F107" s="73">
        <f t="shared" si="5"/>
        <v>0</v>
      </c>
      <c r="G107" s="44">
        <f>SUM(G104:G106)</f>
        <v>0</v>
      </c>
    </row>
    <row r="108" spans="1:7" ht="18.75">
      <c r="A108" s="45" t="s">
        <v>228</v>
      </c>
      <c r="B108" s="23" t="s">
        <v>229</v>
      </c>
      <c r="C108" s="45"/>
      <c r="D108" s="45"/>
      <c r="E108" s="45"/>
      <c r="F108" s="5">
        <f t="shared" si="5"/>
        <v>0</v>
      </c>
      <c r="G108" s="4">
        <f>SUM(C108:E108)</f>
        <v>0</v>
      </c>
    </row>
    <row r="109" spans="1:7" ht="18.75">
      <c r="A109" s="45" t="s">
        <v>230</v>
      </c>
      <c r="B109" s="23" t="s">
        <v>231</v>
      </c>
      <c r="C109" s="45"/>
      <c r="D109" s="45"/>
      <c r="E109" s="45"/>
      <c r="F109" s="5">
        <f t="shared" si="5"/>
        <v>0</v>
      </c>
      <c r="G109" s="4">
        <f>SUM(C109:E109)</f>
        <v>0</v>
      </c>
    </row>
    <row r="110" spans="1:7" ht="18.75">
      <c r="A110" s="30" t="s">
        <v>232</v>
      </c>
      <c r="B110" s="23" t="s">
        <v>233</v>
      </c>
      <c r="C110" s="30"/>
      <c r="D110" s="30"/>
      <c r="E110" s="30"/>
      <c r="F110" s="5">
        <f t="shared" si="5"/>
        <v>0</v>
      </c>
      <c r="G110" s="4">
        <f>SUM(C110:E110)</f>
        <v>0</v>
      </c>
    </row>
    <row r="111" spans="1:7" ht="18.75">
      <c r="A111" s="30" t="s">
        <v>234</v>
      </c>
      <c r="B111" s="23" t="s">
        <v>235</v>
      </c>
      <c r="C111" s="30"/>
      <c r="D111" s="30"/>
      <c r="E111" s="30"/>
      <c r="F111" s="5">
        <f t="shared" si="5"/>
        <v>0</v>
      </c>
      <c r="G111" s="4"/>
    </row>
    <row r="112" spans="1:7" ht="18.75">
      <c r="A112" s="30" t="s">
        <v>236</v>
      </c>
      <c r="B112" s="23" t="s">
        <v>237</v>
      </c>
      <c r="C112" s="30"/>
      <c r="D112" s="30"/>
      <c r="E112" s="30"/>
      <c r="F112" s="5">
        <f t="shared" si="5"/>
        <v>0</v>
      </c>
      <c r="G112" s="4">
        <f>SUM(C112:E112)</f>
        <v>0</v>
      </c>
    </row>
    <row r="113" spans="1:7" ht="18.75">
      <c r="A113" s="30" t="s">
        <v>238</v>
      </c>
      <c r="B113" s="23" t="s">
        <v>239</v>
      </c>
      <c r="C113" s="30"/>
      <c r="D113" s="30"/>
      <c r="E113" s="30"/>
      <c r="F113" s="5">
        <f t="shared" si="5"/>
        <v>0</v>
      </c>
      <c r="G113" s="4"/>
    </row>
    <row r="114" spans="1:7" ht="18.75">
      <c r="A114" s="46" t="s">
        <v>240</v>
      </c>
      <c r="B114" s="28" t="s">
        <v>241</v>
      </c>
      <c r="C114" s="47">
        <f>SUM(C108:C112)</f>
        <v>0</v>
      </c>
      <c r="D114" s="47"/>
      <c r="E114" s="47"/>
      <c r="F114" s="73">
        <f t="shared" si="5"/>
        <v>0</v>
      </c>
      <c r="G114" s="47">
        <f>SUM(G108:G112)</f>
        <v>0</v>
      </c>
    </row>
    <row r="115" spans="1:7" ht="18.75">
      <c r="A115" s="45" t="s">
        <v>242</v>
      </c>
      <c r="B115" s="23" t="s">
        <v>243</v>
      </c>
      <c r="C115" s="45"/>
      <c r="D115" s="45"/>
      <c r="E115" s="45"/>
      <c r="F115" s="5">
        <f t="shared" si="5"/>
        <v>0</v>
      </c>
      <c r="G115" s="4">
        <f t="shared" ref="G115:G120" si="8">SUM(C115:E115)</f>
        <v>0</v>
      </c>
    </row>
    <row r="116" spans="1:7" ht="18.75">
      <c r="A116" s="45" t="s">
        <v>244</v>
      </c>
      <c r="B116" s="23" t="s">
        <v>245</v>
      </c>
      <c r="C116" s="20">
        <v>2584610</v>
      </c>
      <c r="D116" s="45"/>
      <c r="E116" s="45"/>
      <c r="F116" s="5">
        <f t="shared" si="5"/>
        <v>5131905</v>
      </c>
      <c r="G116" s="20">
        <v>7716515</v>
      </c>
    </row>
    <row r="117" spans="1:7" ht="18.75">
      <c r="A117" s="48" t="s">
        <v>246</v>
      </c>
      <c r="B117" s="49" t="s">
        <v>247</v>
      </c>
      <c r="C117" s="20"/>
      <c r="D117" s="45"/>
      <c r="E117" s="45"/>
      <c r="F117" s="5">
        <f t="shared" si="5"/>
        <v>0</v>
      </c>
      <c r="G117" s="4">
        <f t="shared" si="8"/>
        <v>0</v>
      </c>
    </row>
    <row r="118" spans="1:7" ht="18.75">
      <c r="A118" s="45" t="s">
        <v>248</v>
      </c>
      <c r="B118" s="23" t="s">
        <v>249</v>
      </c>
      <c r="C118" s="45"/>
      <c r="D118" s="45"/>
      <c r="E118" s="45"/>
      <c r="F118" s="5">
        <f t="shared" si="5"/>
        <v>0</v>
      </c>
      <c r="G118" s="4">
        <f t="shared" si="8"/>
        <v>0</v>
      </c>
    </row>
    <row r="119" spans="1:7" ht="18.75">
      <c r="A119" s="45" t="s">
        <v>250</v>
      </c>
      <c r="B119" s="23" t="s">
        <v>251</v>
      </c>
      <c r="C119" s="45"/>
      <c r="D119" s="45"/>
      <c r="E119" s="45"/>
      <c r="F119" s="5">
        <f t="shared" si="5"/>
        <v>0</v>
      </c>
      <c r="G119" s="4">
        <f t="shared" si="8"/>
        <v>0</v>
      </c>
    </row>
    <row r="120" spans="1:7" ht="18.75">
      <c r="A120" s="45" t="s">
        <v>252</v>
      </c>
      <c r="B120" s="23" t="s">
        <v>253</v>
      </c>
      <c r="C120" s="45"/>
      <c r="D120" s="45"/>
      <c r="E120" s="45"/>
      <c r="F120" s="5">
        <f t="shared" si="5"/>
        <v>0</v>
      </c>
      <c r="G120" s="4">
        <f t="shared" si="8"/>
        <v>0</v>
      </c>
    </row>
    <row r="121" spans="1:7" ht="18.75">
      <c r="A121" s="45" t="s">
        <v>254</v>
      </c>
      <c r="B121" s="23" t="s">
        <v>255</v>
      </c>
      <c r="C121" s="45"/>
      <c r="D121" s="45"/>
      <c r="E121" s="45"/>
      <c r="F121" s="5">
        <f t="shared" si="5"/>
        <v>0</v>
      </c>
      <c r="G121" s="4"/>
    </row>
    <row r="122" spans="1:7" ht="18.75">
      <c r="A122" s="45" t="s">
        <v>256</v>
      </c>
      <c r="B122" s="23" t="s">
        <v>257</v>
      </c>
      <c r="C122" s="45"/>
      <c r="D122" s="45"/>
      <c r="E122" s="45"/>
      <c r="F122" s="5">
        <f t="shared" si="5"/>
        <v>0</v>
      </c>
      <c r="G122" s="4"/>
    </row>
    <row r="123" spans="1:7" ht="18.75">
      <c r="A123" s="45" t="s">
        <v>258</v>
      </c>
      <c r="B123" s="23" t="s">
        <v>259</v>
      </c>
      <c r="C123" s="20">
        <f>C121+C122</f>
        <v>0</v>
      </c>
      <c r="D123" s="45"/>
      <c r="E123" s="45"/>
      <c r="F123" s="5">
        <f t="shared" si="5"/>
        <v>0</v>
      </c>
      <c r="G123" s="4"/>
    </row>
    <row r="124" spans="1:7" ht="18.75">
      <c r="A124" s="46" t="s">
        <v>260</v>
      </c>
      <c r="B124" s="28" t="s">
        <v>261</v>
      </c>
      <c r="C124" s="50">
        <f>C120+C119+C118+C117+C116+C115+C114+C107+C123</f>
        <v>2584610</v>
      </c>
      <c r="D124" s="50">
        <f>D120+D119+D118+D117+D116+D115+D114+D107+D123</f>
        <v>0</v>
      </c>
      <c r="E124" s="50">
        <f>E120+E119+E118+E117+E116+E115+E114+E107+E123</f>
        <v>0</v>
      </c>
      <c r="F124" s="73">
        <f t="shared" si="5"/>
        <v>5131905</v>
      </c>
      <c r="G124" s="50">
        <f>G120+G119+G118+G117+G116+G115+G114+G107+G123</f>
        <v>7716515</v>
      </c>
    </row>
    <row r="125" spans="1:7" ht="18.75">
      <c r="A125" s="45" t="s">
        <v>262</v>
      </c>
      <c r="B125" s="23" t="s">
        <v>263</v>
      </c>
      <c r="C125" s="45"/>
      <c r="D125" s="45"/>
      <c r="E125" s="45"/>
      <c r="F125" s="5">
        <f t="shared" si="5"/>
        <v>0</v>
      </c>
      <c r="G125" s="4">
        <f>SUM(C125:E125)</f>
        <v>0</v>
      </c>
    </row>
    <row r="126" spans="1:7" ht="18.75">
      <c r="A126" s="30" t="s">
        <v>264</v>
      </c>
      <c r="B126" s="23" t="s">
        <v>265</v>
      </c>
      <c r="C126" s="30"/>
      <c r="D126" s="30"/>
      <c r="E126" s="30"/>
      <c r="F126" s="5">
        <f t="shared" si="5"/>
        <v>0</v>
      </c>
      <c r="G126" s="4">
        <f>SUM(C126:E126)</f>
        <v>0</v>
      </c>
    </row>
    <row r="127" spans="1:7" ht="18.75">
      <c r="A127" s="51" t="s">
        <v>266</v>
      </c>
      <c r="B127" s="52" t="s">
        <v>267</v>
      </c>
      <c r="C127" s="51"/>
      <c r="D127" s="45"/>
      <c r="E127" s="45"/>
      <c r="F127" s="5">
        <f t="shared" si="5"/>
        <v>0</v>
      </c>
      <c r="G127" s="4">
        <f>SUM(C127:E127)</f>
        <v>0</v>
      </c>
    </row>
    <row r="128" spans="1:7" ht="37.5">
      <c r="A128" s="30" t="s">
        <v>268</v>
      </c>
      <c r="B128" s="23" t="s">
        <v>269</v>
      </c>
      <c r="C128" s="45"/>
      <c r="D128" s="53"/>
      <c r="E128" s="45"/>
      <c r="F128" s="5">
        <f t="shared" si="5"/>
        <v>0</v>
      </c>
      <c r="G128" s="4"/>
    </row>
    <row r="129" spans="1:7" ht="18.75">
      <c r="A129" s="45" t="s">
        <v>270</v>
      </c>
      <c r="B129" s="23" t="s">
        <v>271</v>
      </c>
      <c r="C129" s="45"/>
      <c r="D129" s="53"/>
      <c r="E129" s="45"/>
      <c r="F129" s="5">
        <f t="shared" si="5"/>
        <v>0</v>
      </c>
      <c r="G129" s="4"/>
    </row>
    <row r="130" spans="1:7" ht="18.75">
      <c r="A130" s="46" t="s">
        <v>272</v>
      </c>
      <c r="B130" s="28" t="s">
        <v>273</v>
      </c>
      <c r="C130" s="47">
        <f>C127+C126+C125+C128+C129</f>
        <v>0</v>
      </c>
      <c r="D130" s="54">
        <f>D127+D126+D125+D128+D129</f>
        <v>0</v>
      </c>
      <c r="E130" s="47">
        <f>E127+E126+E125+E128+E129</f>
        <v>0</v>
      </c>
      <c r="F130" s="47">
        <f t="shared" si="5"/>
        <v>0</v>
      </c>
      <c r="G130" s="47">
        <f>G127+G126+G125+G128+G129</f>
        <v>0</v>
      </c>
    </row>
    <row r="131" spans="1:7" ht="37.5">
      <c r="A131" s="30" t="s">
        <v>274</v>
      </c>
      <c r="B131" s="23" t="s">
        <v>275</v>
      </c>
      <c r="C131" s="47"/>
      <c r="D131" s="54"/>
      <c r="E131" s="47"/>
      <c r="F131" s="47">
        <f t="shared" si="5"/>
        <v>0</v>
      </c>
      <c r="G131" s="47"/>
    </row>
    <row r="132" spans="1:7" ht="18.75">
      <c r="A132" s="51" t="s">
        <v>276</v>
      </c>
      <c r="B132" s="23" t="s">
        <v>277</v>
      </c>
      <c r="C132" s="30"/>
      <c r="D132" s="55"/>
      <c r="E132" s="30"/>
      <c r="F132" s="30">
        <f t="shared" si="5"/>
        <v>0</v>
      </c>
      <c r="G132" s="4">
        <f>SUM(C132:E132)</f>
        <v>0</v>
      </c>
    </row>
    <row r="133" spans="1:7" ht="18.75">
      <c r="A133" s="56" t="s">
        <v>278</v>
      </c>
      <c r="B133" s="57" t="s">
        <v>279</v>
      </c>
      <c r="C133" s="58">
        <f>C132+C130+C124+C131</f>
        <v>2584610</v>
      </c>
      <c r="D133" s="58">
        <f>D132+D130+D124+D131</f>
        <v>0</v>
      </c>
      <c r="E133" s="58">
        <f>E132+E130+E124+E131</f>
        <v>0</v>
      </c>
      <c r="F133" s="58">
        <f t="shared" si="5"/>
        <v>5131905</v>
      </c>
      <c r="G133" s="58">
        <f>G132+G130+G124+G131</f>
        <v>7716515</v>
      </c>
    </row>
    <row r="134" spans="1:7" ht="18.75">
      <c r="A134" s="59" t="s">
        <v>12</v>
      </c>
      <c r="B134" s="60"/>
      <c r="C134" s="61">
        <f>C133+C103</f>
        <v>334508105</v>
      </c>
      <c r="D134" s="11"/>
      <c r="E134" s="11"/>
      <c r="F134" s="11">
        <f t="shared" si="5"/>
        <v>47359008</v>
      </c>
      <c r="G134" s="11">
        <f>G133+G103</f>
        <v>381867113</v>
      </c>
    </row>
  </sheetData>
  <sheetProtection selectLockedCells="1" selectUnlockedCells="1"/>
  <mergeCells count="2">
    <mergeCell ref="A2:G2"/>
    <mergeCell ref="A3:G3"/>
  </mergeCells>
  <pageMargins left="0.78749999999999998" right="0.78749999999999998" top="1.0631944444444446" bottom="0.6" header="0.78749999999999998" footer="0.51180555555555551"/>
  <pageSetup paperSize="9" scale="57" firstPageNumber="0" orientation="portrait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2"/>
  <sheetViews>
    <sheetView view="pageLayout" zoomScaleNormal="100" zoomScaleSheetLayoutView="100" workbookViewId="0">
      <selection activeCell="G90" sqref="G90"/>
    </sheetView>
  </sheetViews>
  <sheetFormatPr defaultColWidth="11.5703125" defaultRowHeight="15"/>
  <cols>
    <col min="1" max="1" width="62.42578125" customWidth="1"/>
    <col min="2" max="2" width="9.28515625" bestFit="1" customWidth="1"/>
    <col min="3" max="3" width="15.7109375" customWidth="1"/>
    <col min="4" max="4" width="11" bestFit="1" customWidth="1"/>
    <col min="5" max="5" width="14.140625" customWidth="1"/>
    <col min="6" max="6" width="16.28515625" customWidth="1"/>
    <col min="7" max="7" width="15.7109375" customWidth="1"/>
  </cols>
  <sheetData>
    <row r="1" spans="1:7" ht="18.75">
      <c r="A1" s="62" t="s">
        <v>781</v>
      </c>
      <c r="B1" s="63"/>
      <c r="C1" s="63"/>
      <c r="D1" s="63"/>
      <c r="E1" s="63"/>
      <c r="F1" s="63"/>
      <c r="G1" s="63"/>
    </row>
    <row r="2" spans="1:7" ht="15" customHeight="1">
      <c r="A2" s="328" t="s">
        <v>763</v>
      </c>
      <c r="B2" s="328"/>
      <c r="C2" s="328"/>
      <c r="D2" s="328"/>
      <c r="E2" s="328"/>
      <c r="F2" s="328"/>
      <c r="G2" s="328"/>
    </row>
    <row r="3" spans="1:7" ht="15" customHeight="1">
      <c r="A3" s="329" t="s">
        <v>280</v>
      </c>
      <c r="B3" s="329"/>
      <c r="C3" s="329"/>
      <c r="D3" s="329"/>
      <c r="E3" s="329"/>
      <c r="F3" s="329"/>
      <c r="G3" s="329"/>
    </row>
    <row r="4" spans="1:7" ht="19.5">
      <c r="A4" s="64"/>
      <c r="B4" s="63"/>
      <c r="C4" s="63"/>
      <c r="D4" s="63"/>
      <c r="E4" s="63"/>
      <c r="F4" s="63"/>
      <c r="G4" s="63"/>
    </row>
    <row r="5" spans="1:7" ht="18.75">
      <c r="A5" s="63" t="s">
        <v>281</v>
      </c>
      <c r="B5" s="63"/>
      <c r="C5" s="63"/>
      <c r="D5" s="63"/>
      <c r="E5" s="63"/>
      <c r="F5" s="63"/>
      <c r="G5" s="63"/>
    </row>
    <row r="6" spans="1:7" ht="75">
      <c r="A6" s="65" t="s">
        <v>25</v>
      </c>
      <c r="B6" s="66" t="s">
        <v>282</v>
      </c>
      <c r="C6" s="16" t="s">
        <v>761</v>
      </c>
      <c r="D6" s="67" t="s">
        <v>27</v>
      </c>
      <c r="E6" s="67" t="s">
        <v>778</v>
      </c>
      <c r="F6" s="16" t="s">
        <v>777</v>
      </c>
      <c r="G6" s="17" t="s">
        <v>776</v>
      </c>
    </row>
    <row r="7" spans="1:7" ht="37.5">
      <c r="A7" s="68" t="s">
        <v>283</v>
      </c>
      <c r="B7" s="69" t="s">
        <v>284</v>
      </c>
      <c r="C7" s="70">
        <v>56813705</v>
      </c>
      <c r="D7" s="70"/>
      <c r="E7" s="70"/>
      <c r="F7" s="70">
        <f>G7-C7</f>
        <v>316930</v>
      </c>
      <c r="G7" s="70">
        <v>57130635</v>
      </c>
    </row>
    <row r="8" spans="1:7" ht="37.5">
      <c r="A8" s="49" t="s">
        <v>285</v>
      </c>
      <c r="B8" s="69" t="s">
        <v>286</v>
      </c>
      <c r="C8" s="70">
        <v>0</v>
      </c>
      <c r="D8" s="70"/>
      <c r="E8" s="70"/>
      <c r="F8" s="70">
        <f t="shared" ref="F8:F71" si="0">G8-C8</f>
        <v>0</v>
      </c>
      <c r="G8" s="70">
        <f>SUM(C8:E8)</f>
        <v>0</v>
      </c>
    </row>
    <row r="9" spans="1:7" ht="37.5">
      <c r="A9" s="49" t="s">
        <v>287</v>
      </c>
      <c r="B9" s="69" t="s">
        <v>288</v>
      </c>
      <c r="C9" s="70">
        <v>6001560</v>
      </c>
      <c r="D9" s="70"/>
      <c r="E9" s="70"/>
      <c r="F9" s="70">
        <f t="shared" si="0"/>
        <v>2056088</v>
      </c>
      <c r="G9" s="70">
        <v>8057648</v>
      </c>
    </row>
    <row r="10" spans="1:7" ht="37.5">
      <c r="A10" s="49" t="s">
        <v>289</v>
      </c>
      <c r="B10" s="69" t="s">
        <v>290</v>
      </c>
      <c r="C10" s="70">
        <v>1800000</v>
      </c>
      <c r="D10" s="70"/>
      <c r="E10" s="70"/>
      <c r="F10" s="70">
        <f t="shared" si="0"/>
        <v>0</v>
      </c>
      <c r="G10" s="70">
        <v>1800000</v>
      </c>
    </row>
    <row r="11" spans="1:7" ht="37.5">
      <c r="A11" s="49" t="s">
        <v>291</v>
      </c>
      <c r="B11" s="69" t="s">
        <v>292</v>
      </c>
      <c r="C11" s="70">
        <v>0</v>
      </c>
      <c r="D11" s="70"/>
      <c r="E11" s="70"/>
      <c r="F11" s="70">
        <f t="shared" si="0"/>
        <v>0</v>
      </c>
      <c r="G11" s="70">
        <f>SUM(C11:E11)</f>
        <v>0</v>
      </c>
    </row>
    <row r="12" spans="1:7" ht="18.75">
      <c r="A12" s="49" t="s">
        <v>293</v>
      </c>
      <c r="B12" s="69" t="s">
        <v>294</v>
      </c>
      <c r="C12" s="70">
        <v>0</v>
      </c>
      <c r="D12" s="70"/>
      <c r="E12" s="70"/>
      <c r="F12" s="70">
        <f t="shared" si="0"/>
        <v>496080</v>
      </c>
      <c r="G12" s="70">
        <v>496080</v>
      </c>
    </row>
    <row r="13" spans="1:7" ht="18.75">
      <c r="A13" s="71" t="s">
        <v>295</v>
      </c>
      <c r="B13" s="72" t="s">
        <v>296</v>
      </c>
      <c r="C13" s="73">
        <f>SUM(C7:C12)</f>
        <v>64615265</v>
      </c>
      <c r="D13" s="73">
        <f>SUM(D7:D12)</f>
        <v>0</v>
      </c>
      <c r="E13" s="73">
        <f>SUM(E7:E12)</f>
        <v>0</v>
      </c>
      <c r="F13" s="73">
        <f>SUM(F7:F12)</f>
        <v>2869098</v>
      </c>
      <c r="G13" s="73">
        <f>SUM(G7:G12)</f>
        <v>67484363</v>
      </c>
    </row>
    <row r="14" spans="1:7" ht="18.75">
      <c r="A14" s="49" t="s">
        <v>297</v>
      </c>
      <c r="B14" s="69" t="s">
        <v>298</v>
      </c>
      <c r="C14" s="70">
        <v>0</v>
      </c>
      <c r="D14" s="70"/>
      <c r="E14" s="70"/>
      <c r="F14" s="70">
        <f t="shared" si="0"/>
        <v>0</v>
      </c>
      <c r="G14" s="70">
        <f>SUM(C14:E14)</f>
        <v>0</v>
      </c>
    </row>
    <row r="15" spans="1:7" ht="37.5">
      <c r="A15" s="49" t="s">
        <v>299</v>
      </c>
      <c r="B15" s="69" t="s">
        <v>300</v>
      </c>
      <c r="C15" s="70">
        <v>0</v>
      </c>
      <c r="D15" s="70"/>
      <c r="E15" s="70"/>
      <c r="F15" s="70">
        <f t="shared" si="0"/>
        <v>0</v>
      </c>
      <c r="G15" s="70">
        <f>SUM(C15:E15)</f>
        <v>0</v>
      </c>
    </row>
    <row r="16" spans="1:7" ht="37.5">
      <c r="A16" s="49" t="s">
        <v>301</v>
      </c>
      <c r="B16" s="69" t="s">
        <v>302</v>
      </c>
      <c r="C16" s="70">
        <v>0</v>
      </c>
      <c r="D16" s="70"/>
      <c r="E16" s="70"/>
      <c r="F16" s="70">
        <f t="shared" si="0"/>
        <v>0</v>
      </c>
      <c r="G16" s="70">
        <f>SUM(C16:E16)</f>
        <v>0</v>
      </c>
    </row>
    <row r="17" spans="1:7" ht="37.5">
      <c r="A17" s="49" t="s">
        <v>303</v>
      </c>
      <c r="B17" s="69" t="s">
        <v>304</v>
      </c>
      <c r="C17" s="70">
        <v>0</v>
      </c>
      <c r="D17" s="70"/>
      <c r="E17" s="70"/>
      <c r="F17" s="70">
        <f t="shared" si="0"/>
        <v>0</v>
      </c>
      <c r="G17" s="70">
        <f>SUM(C17:E17)</f>
        <v>0</v>
      </c>
    </row>
    <row r="18" spans="1:7" ht="37.5">
      <c r="A18" s="49" t="s">
        <v>305</v>
      </c>
      <c r="B18" s="69" t="s">
        <v>306</v>
      </c>
      <c r="C18" s="70">
        <v>17473200</v>
      </c>
      <c r="D18" s="70"/>
      <c r="E18" s="70"/>
      <c r="F18" s="70">
        <f t="shared" si="0"/>
        <v>3524115</v>
      </c>
      <c r="G18" s="70">
        <f>20997315</f>
        <v>20997315</v>
      </c>
    </row>
    <row r="19" spans="1:7" ht="37.5">
      <c r="A19" s="71" t="s">
        <v>307</v>
      </c>
      <c r="B19" s="72" t="s">
        <v>308</v>
      </c>
      <c r="C19" s="73">
        <f>C18+C17+C16+C15+C14+C13</f>
        <v>82088465</v>
      </c>
      <c r="D19" s="73">
        <f>D18+D17+D16+D15+D14+D13</f>
        <v>0</v>
      </c>
      <c r="E19" s="73">
        <f>E18+E17+E16+E15+E14+E13</f>
        <v>0</v>
      </c>
      <c r="F19" s="73">
        <f>F18+F17+F16+F15+F14+F13</f>
        <v>6393213</v>
      </c>
      <c r="G19" s="73">
        <f>G18+G17+G16+G15+G14+G13</f>
        <v>88481678</v>
      </c>
    </row>
    <row r="20" spans="1:7" ht="18.75">
      <c r="A20" s="49" t="s">
        <v>309</v>
      </c>
      <c r="B20" s="69" t="s">
        <v>310</v>
      </c>
      <c r="C20" s="70">
        <v>0</v>
      </c>
      <c r="D20" s="70"/>
      <c r="E20" s="70"/>
      <c r="F20" s="70">
        <f t="shared" si="0"/>
        <v>0</v>
      </c>
      <c r="G20" s="70">
        <f>SUM(C20:E20)</f>
        <v>0</v>
      </c>
    </row>
    <row r="21" spans="1:7" ht="18.75">
      <c r="A21" s="49" t="s">
        <v>311</v>
      </c>
      <c r="B21" s="69" t="s">
        <v>312</v>
      </c>
      <c r="C21" s="70">
        <v>0</v>
      </c>
      <c r="D21" s="70"/>
      <c r="E21" s="70"/>
      <c r="F21" s="70">
        <f t="shared" si="0"/>
        <v>0</v>
      </c>
      <c r="G21" s="70">
        <f>SUM(C21:E21)</f>
        <v>0</v>
      </c>
    </row>
    <row r="22" spans="1:7" ht="18.75">
      <c r="A22" s="71" t="s">
        <v>313</v>
      </c>
      <c r="B22" s="72" t="s">
        <v>314</v>
      </c>
      <c r="C22" s="73">
        <f>SUM(C20:C21)</f>
        <v>0</v>
      </c>
      <c r="D22" s="73">
        <f>SUM(D20:D21)</f>
        <v>0</v>
      </c>
      <c r="E22" s="73">
        <f>SUM(E20:E21)</f>
        <v>0</v>
      </c>
      <c r="F22" s="73">
        <f>SUM(F20:F21)</f>
        <v>0</v>
      </c>
      <c r="G22" s="73">
        <f>SUM(G20:G21)</f>
        <v>0</v>
      </c>
    </row>
    <row r="23" spans="1:7" ht="18.75">
      <c r="A23" s="49" t="s">
        <v>315</v>
      </c>
      <c r="B23" s="69" t="s">
        <v>316</v>
      </c>
      <c r="C23" s="70">
        <v>0</v>
      </c>
      <c r="D23" s="70"/>
      <c r="E23" s="70"/>
      <c r="F23" s="70">
        <f t="shared" si="0"/>
        <v>0</v>
      </c>
      <c r="G23" s="70">
        <f t="shared" ref="G23:G28" si="1">SUM(C23:E23)</f>
        <v>0</v>
      </c>
    </row>
    <row r="24" spans="1:7" ht="18.75">
      <c r="A24" s="49" t="s">
        <v>317</v>
      </c>
      <c r="B24" s="69" t="s">
        <v>318</v>
      </c>
      <c r="C24" s="70">
        <v>0</v>
      </c>
      <c r="D24" s="70"/>
      <c r="E24" s="70"/>
      <c r="F24" s="70">
        <f t="shared" si="0"/>
        <v>0</v>
      </c>
      <c r="G24" s="70">
        <f t="shared" si="1"/>
        <v>0</v>
      </c>
    </row>
    <row r="25" spans="1:7" ht="18.75">
      <c r="A25" s="49" t="s">
        <v>319</v>
      </c>
      <c r="B25" s="69" t="s">
        <v>320</v>
      </c>
      <c r="C25" s="70">
        <v>52600000</v>
      </c>
      <c r="D25" s="70"/>
      <c r="E25" s="70"/>
      <c r="F25" s="70">
        <f t="shared" si="0"/>
        <v>0</v>
      </c>
      <c r="G25" s="70">
        <v>52600000</v>
      </c>
    </row>
    <row r="26" spans="1:7" ht="18.75">
      <c r="A26" s="49" t="s">
        <v>321</v>
      </c>
      <c r="B26" s="69" t="s">
        <v>322</v>
      </c>
      <c r="C26" s="70">
        <v>60000000</v>
      </c>
      <c r="D26" s="70"/>
      <c r="E26" s="70"/>
      <c r="F26" s="70">
        <f t="shared" si="0"/>
        <v>19000000</v>
      </c>
      <c r="G26" s="70">
        <v>79000000</v>
      </c>
    </row>
    <row r="27" spans="1:7" ht="18.75">
      <c r="A27" s="49" t="s">
        <v>323</v>
      </c>
      <c r="B27" s="69" t="s">
        <v>324</v>
      </c>
      <c r="C27" s="70">
        <v>0</v>
      </c>
      <c r="D27" s="70"/>
      <c r="E27" s="70"/>
      <c r="F27" s="70">
        <f t="shared" si="0"/>
        <v>0</v>
      </c>
      <c r="G27" s="70">
        <f t="shared" si="1"/>
        <v>0</v>
      </c>
    </row>
    <row r="28" spans="1:7" ht="18.75">
      <c r="A28" s="49" t="s">
        <v>325</v>
      </c>
      <c r="B28" s="69" t="s">
        <v>326</v>
      </c>
      <c r="C28" s="70">
        <v>0</v>
      </c>
      <c r="D28" s="70"/>
      <c r="E28" s="70"/>
      <c r="F28" s="70">
        <f t="shared" si="0"/>
        <v>0</v>
      </c>
      <c r="G28" s="70">
        <f t="shared" si="1"/>
        <v>0</v>
      </c>
    </row>
    <row r="29" spans="1:7" ht="18.75">
      <c r="A29" s="49" t="s">
        <v>327</v>
      </c>
      <c r="B29" s="69" t="s">
        <v>328</v>
      </c>
      <c r="C29" s="70">
        <v>1433000</v>
      </c>
      <c r="D29" s="70"/>
      <c r="E29" s="70"/>
      <c r="F29" s="70">
        <f t="shared" si="0"/>
        <v>0</v>
      </c>
      <c r="G29" s="70">
        <v>1433000</v>
      </c>
    </row>
    <row r="30" spans="1:7" ht="18.75">
      <c r="A30" s="49" t="s">
        <v>329</v>
      </c>
      <c r="B30" s="69" t="s">
        <v>330</v>
      </c>
      <c r="C30" s="70">
        <v>40000000</v>
      </c>
      <c r="D30" s="70"/>
      <c r="E30" s="70"/>
      <c r="F30" s="70">
        <f t="shared" si="0"/>
        <v>0</v>
      </c>
      <c r="G30" s="70">
        <v>40000000</v>
      </c>
    </row>
    <row r="31" spans="1:7" ht="18.75">
      <c r="A31" s="71" t="s">
        <v>331</v>
      </c>
      <c r="B31" s="72" t="s">
        <v>332</v>
      </c>
      <c r="C31" s="73">
        <f>SUM(C26:C30)</f>
        <v>101433000</v>
      </c>
      <c r="D31" s="73">
        <f>SUM(D26:D30)</f>
        <v>0</v>
      </c>
      <c r="E31" s="73">
        <f>SUM(E26:E30)</f>
        <v>0</v>
      </c>
      <c r="F31" s="73">
        <f>SUM(F26:F30)</f>
        <v>19000000</v>
      </c>
      <c r="G31" s="73">
        <f>SUM(G26:G30)</f>
        <v>120433000</v>
      </c>
    </row>
    <row r="32" spans="1:7" ht="18.75">
      <c r="A32" s="49" t="s">
        <v>333</v>
      </c>
      <c r="B32" s="69" t="s">
        <v>334</v>
      </c>
      <c r="C32" s="70">
        <v>200000</v>
      </c>
      <c r="D32" s="70"/>
      <c r="E32" s="70"/>
      <c r="F32" s="70">
        <f t="shared" si="0"/>
        <v>0</v>
      </c>
      <c r="G32" s="70">
        <v>200000</v>
      </c>
    </row>
    <row r="33" spans="1:7" ht="18.75">
      <c r="A33" s="71" t="s">
        <v>335</v>
      </c>
      <c r="B33" s="72" t="s">
        <v>336</v>
      </c>
      <c r="C33" s="73">
        <f>C32+C31+C25+C24+C23+C22</f>
        <v>154233000</v>
      </c>
      <c r="D33" s="73">
        <f>D32+D31+D25+D24+D23+D22</f>
        <v>0</v>
      </c>
      <c r="E33" s="73">
        <f>E32+E31+E25+E24+E23+E22</f>
        <v>0</v>
      </c>
      <c r="F33" s="73">
        <f>F32+F31+F25+F24+F23+F22</f>
        <v>19000000</v>
      </c>
      <c r="G33" s="73">
        <f>G32+G31+G25+G24+G23+G22</f>
        <v>173233000</v>
      </c>
    </row>
    <row r="34" spans="1:7" ht="18.75">
      <c r="A34" s="74" t="s">
        <v>337</v>
      </c>
      <c r="B34" s="69" t="s">
        <v>338</v>
      </c>
      <c r="C34" s="70">
        <v>200000</v>
      </c>
      <c r="D34" s="70"/>
      <c r="E34" s="70"/>
      <c r="F34" s="70">
        <f t="shared" si="0"/>
        <v>0</v>
      </c>
      <c r="G34" s="70">
        <v>200000</v>
      </c>
    </row>
    <row r="35" spans="1:7" ht="18.75">
      <c r="A35" s="74" t="s">
        <v>339</v>
      </c>
      <c r="B35" s="69" t="s">
        <v>340</v>
      </c>
      <c r="C35" s="70">
        <v>16000000</v>
      </c>
      <c r="D35" s="70"/>
      <c r="E35" s="70"/>
      <c r="F35" s="70">
        <f t="shared" si="0"/>
        <v>0</v>
      </c>
      <c r="G35" s="70">
        <v>16000000</v>
      </c>
    </row>
    <row r="36" spans="1:7" ht="18.75">
      <c r="A36" s="74" t="s">
        <v>341</v>
      </c>
      <c r="B36" s="69" t="s">
        <v>342</v>
      </c>
      <c r="C36" s="70"/>
      <c r="D36" s="70"/>
      <c r="E36" s="70"/>
      <c r="F36" s="70">
        <f t="shared" si="0"/>
        <v>0</v>
      </c>
      <c r="G36" s="70">
        <f>SUM(C36:E36)</f>
        <v>0</v>
      </c>
    </row>
    <row r="37" spans="1:7" ht="18.75">
      <c r="A37" s="74" t="s">
        <v>343</v>
      </c>
      <c r="B37" s="69" t="s">
        <v>344</v>
      </c>
      <c r="C37" s="70">
        <v>500000</v>
      </c>
      <c r="D37" s="70"/>
      <c r="E37" s="70"/>
      <c r="F37" s="70">
        <f t="shared" si="0"/>
        <v>0</v>
      </c>
      <c r="G37" s="70">
        <v>500000</v>
      </c>
    </row>
    <row r="38" spans="1:7" ht="18.75">
      <c r="A38" s="74" t="s">
        <v>345</v>
      </c>
      <c r="B38" s="69" t="s">
        <v>346</v>
      </c>
      <c r="C38" s="70">
        <v>4200000</v>
      </c>
      <c r="D38" s="70"/>
      <c r="E38" s="70"/>
      <c r="F38" s="70">
        <f t="shared" si="0"/>
        <v>0</v>
      </c>
      <c r="G38" s="70">
        <v>4200000</v>
      </c>
    </row>
    <row r="39" spans="1:7" ht="18.75">
      <c r="A39" s="74" t="s">
        <v>347</v>
      </c>
      <c r="B39" s="69" t="s">
        <v>348</v>
      </c>
      <c r="C39" s="70">
        <v>5500000</v>
      </c>
      <c r="D39" s="70"/>
      <c r="E39" s="70"/>
      <c r="F39" s="70">
        <f t="shared" si="0"/>
        <v>0</v>
      </c>
      <c r="G39" s="70">
        <v>5500000</v>
      </c>
    </row>
    <row r="40" spans="1:7" ht="18.75">
      <c r="A40" s="74" t="s">
        <v>349</v>
      </c>
      <c r="B40" s="69" t="s">
        <v>350</v>
      </c>
      <c r="C40" s="70"/>
      <c r="D40" s="70"/>
      <c r="E40" s="70"/>
      <c r="F40" s="70">
        <f t="shared" si="0"/>
        <v>0</v>
      </c>
      <c r="G40" s="70">
        <f>SUM(C40:E40)</f>
        <v>0</v>
      </c>
    </row>
    <row r="41" spans="1:7" ht="18.75">
      <c r="A41" s="74" t="s">
        <v>351</v>
      </c>
      <c r="B41" s="69" t="s">
        <v>352</v>
      </c>
      <c r="C41" s="70"/>
      <c r="D41" s="70"/>
      <c r="E41" s="70"/>
      <c r="F41" s="70">
        <f t="shared" si="0"/>
        <v>0</v>
      </c>
      <c r="G41" s="70"/>
    </row>
    <row r="42" spans="1:7" ht="18.75">
      <c r="A42" s="74" t="s">
        <v>353</v>
      </c>
      <c r="B42" s="69" t="s">
        <v>354</v>
      </c>
      <c r="C42" s="70"/>
      <c r="D42" s="70"/>
      <c r="E42" s="70"/>
      <c r="F42" s="70">
        <f t="shared" si="0"/>
        <v>0</v>
      </c>
      <c r="G42" s="70"/>
    </row>
    <row r="43" spans="1:7" ht="18.75">
      <c r="A43" s="75" t="s">
        <v>355</v>
      </c>
      <c r="B43" s="72" t="s">
        <v>356</v>
      </c>
      <c r="C43" s="73">
        <f>C41+C42</f>
        <v>0</v>
      </c>
      <c r="D43" s="73">
        <f>D41+D42</f>
        <v>0</v>
      </c>
      <c r="E43" s="73">
        <f>E41+E42</f>
        <v>0</v>
      </c>
      <c r="F43" s="73">
        <f>F41+F42</f>
        <v>0</v>
      </c>
      <c r="G43" s="73">
        <f>G41+G42</f>
        <v>0</v>
      </c>
    </row>
    <row r="44" spans="1:7" ht="37.5">
      <c r="A44" s="74" t="s">
        <v>357</v>
      </c>
      <c r="B44" s="69" t="s">
        <v>358</v>
      </c>
      <c r="C44" s="70"/>
      <c r="D44" s="70"/>
      <c r="E44" s="70"/>
      <c r="F44" s="70">
        <f t="shared" si="0"/>
        <v>0</v>
      </c>
      <c r="G44" s="70"/>
    </row>
    <row r="45" spans="1:7" ht="18.75">
      <c r="A45" s="74" t="s">
        <v>359</v>
      </c>
      <c r="B45" s="69" t="s">
        <v>360</v>
      </c>
      <c r="C45" s="70"/>
      <c r="D45" s="70"/>
      <c r="E45" s="70"/>
      <c r="F45" s="70">
        <f t="shared" si="0"/>
        <v>0</v>
      </c>
      <c r="G45" s="70"/>
    </row>
    <row r="46" spans="1:7" ht="18.75">
      <c r="A46" s="75" t="s">
        <v>361</v>
      </c>
      <c r="B46" s="72" t="s">
        <v>362</v>
      </c>
      <c r="C46" s="73">
        <f>C44+C45</f>
        <v>0</v>
      </c>
      <c r="D46" s="73">
        <f>D44+D45</f>
        <v>0</v>
      </c>
      <c r="E46" s="73">
        <f>E44+E45</f>
        <v>0</v>
      </c>
      <c r="F46" s="73">
        <f>F44+F45</f>
        <v>0</v>
      </c>
      <c r="G46" s="73">
        <f>G44+G45</f>
        <v>0</v>
      </c>
    </row>
    <row r="47" spans="1:7" s="76" customFormat="1" ht="18.75">
      <c r="A47" s="74" t="s">
        <v>363</v>
      </c>
      <c r="B47" s="69" t="s">
        <v>364</v>
      </c>
      <c r="C47" s="70"/>
      <c r="D47" s="70"/>
      <c r="E47" s="70"/>
      <c r="F47" s="70">
        <f t="shared" si="0"/>
        <v>0</v>
      </c>
      <c r="G47" s="70"/>
    </row>
    <row r="48" spans="1:7" ht="18.75">
      <c r="A48" s="74" t="s">
        <v>365</v>
      </c>
      <c r="B48" s="69" t="s">
        <v>366</v>
      </c>
      <c r="C48" s="70">
        <v>0</v>
      </c>
      <c r="D48" s="70"/>
      <c r="E48" s="70"/>
      <c r="F48" s="70">
        <f t="shared" si="0"/>
        <v>0</v>
      </c>
      <c r="G48" s="70">
        <f>SUM(C48:E48)</f>
        <v>0</v>
      </c>
    </row>
    <row r="49" spans="1:7" ht="18.75">
      <c r="A49" s="75" t="s">
        <v>367</v>
      </c>
      <c r="B49" s="72" t="s">
        <v>368</v>
      </c>
      <c r="C49" s="73">
        <f>C34+C35+C36+C37+C38+C39+C40+C43+C46+C47+C48</f>
        <v>26400000</v>
      </c>
      <c r="D49" s="73">
        <f>D34+D35+D36+D37+D38+D39+D40+D43+D46+D47+D48</f>
        <v>0</v>
      </c>
      <c r="E49" s="73">
        <f>E34+E35+E36+E37+E38+E39+E40+E43+E46+E47+E48</f>
        <v>0</v>
      </c>
      <c r="F49" s="73">
        <f>F34+F35+F36+F37+F38+F39+F40+F43+F46+F47+F48</f>
        <v>0</v>
      </c>
      <c r="G49" s="73">
        <f>G34+G35+G36+G37+G38+G39+G40+G43+G46+G47+G48</f>
        <v>26400000</v>
      </c>
    </row>
    <row r="50" spans="1:7" ht="37.5">
      <c r="A50" s="74" t="s">
        <v>369</v>
      </c>
      <c r="B50" s="69" t="s">
        <v>370</v>
      </c>
      <c r="C50" s="70">
        <v>0</v>
      </c>
      <c r="D50" s="70"/>
      <c r="E50" s="70"/>
      <c r="F50" s="70">
        <f t="shared" si="0"/>
        <v>0</v>
      </c>
      <c r="G50" s="70">
        <f>SUM(C50:E50)</f>
        <v>0</v>
      </c>
    </row>
    <row r="51" spans="1:7" ht="37.5">
      <c r="A51" s="74" t="s">
        <v>371</v>
      </c>
      <c r="B51" s="69" t="s">
        <v>372</v>
      </c>
      <c r="C51" s="70"/>
      <c r="D51" s="70"/>
      <c r="E51" s="70"/>
      <c r="F51" s="70">
        <f t="shared" si="0"/>
        <v>0</v>
      </c>
      <c r="G51" s="70"/>
    </row>
    <row r="52" spans="1:7" ht="43.5" customHeight="1">
      <c r="A52" s="74" t="s">
        <v>373</v>
      </c>
      <c r="B52" s="69" t="s">
        <v>374</v>
      </c>
      <c r="C52" s="70"/>
      <c r="D52" s="70"/>
      <c r="E52" s="70"/>
      <c r="F52" s="70">
        <f t="shared" si="0"/>
        <v>0</v>
      </c>
      <c r="G52" s="70"/>
    </row>
    <row r="53" spans="1:7" ht="37.5">
      <c r="A53" s="49" t="s">
        <v>375</v>
      </c>
      <c r="B53" s="69" t="s">
        <v>376</v>
      </c>
      <c r="C53" s="70">
        <v>75000</v>
      </c>
      <c r="D53" s="70"/>
      <c r="E53" s="70"/>
      <c r="F53" s="70">
        <f t="shared" si="0"/>
        <v>100000</v>
      </c>
      <c r="G53" s="70">
        <v>175000</v>
      </c>
    </row>
    <row r="54" spans="1:7" ht="18.75">
      <c r="A54" s="74" t="s">
        <v>377</v>
      </c>
      <c r="B54" s="69" t="s">
        <v>378</v>
      </c>
      <c r="C54" s="70">
        <v>0</v>
      </c>
      <c r="D54" s="70"/>
      <c r="E54" s="70"/>
      <c r="F54" s="70">
        <f t="shared" si="0"/>
        <v>0</v>
      </c>
      <c r="G54" s="70">
        <f>SUM(C54:E54)</f>
        <v>0</v>
      </c>
    </row>
    <row r="55" spans="1:7" ht="18.75">
      <c r="A55" s="71" t="s">
        <v>379</v>
      </c>
      <c r="B55" s="72" t="s">
        <v>380</v>
      </c>
      <c r="C55" s="73">
        <f>SUM(C50:C54)</f>
        <v>75000</v>
      </c>
      <c r="D55" s="73">
        <f>SUM(D50:D54)</f>
        <v>0</v>
      </c>
      <c r="E55" s="73">
        <f>SUM(E50:E54)</f>
        <v>0</v>
      </c>
      <c r="F55" s="73">
        <f>SUM(F50:F54)</f>
        <v>100000</v>
      </c>
      <c r="G55" s="73">
        <f>SUM(G50:G54)</f>
        <v>175000</v>
      </c>
    </row>
    <row r="56" spans="1:7" ht="19.5">
      <c r="A56" s="77" t="s">
        <v>170</v>
      </c>
      <c r="B56" s="78"/>
      <c r="C56" s="79">
        <f>C55+C49+C33+C19</f>
        <v>262796465</v>
      </c>
      <c r="D56" s="79">
        <f>D55+D49+D33+D19</f>
        <v>0</v>
      </c>
      <c r="E56" s="79">
        <f>E55+E49+E33+E19</f>
        <v>0</v>
      </c>
      <c r="F56" s="79">
        <f>F55+F49+F33+F19</f>
        <v>25493213</v>
      </c>
      <c r="G56" s="79">
        <f>G55+G49+G33+G19</f>
        <v>288289678</v>
      </c>
    </row>
    <row r="57" spans="1:7" ht="18.75">
      <c r="A57" s="49" t="s">
        <v>381</v>
      </c>
      <c r="B57" s="69" t="s">
        <v>382</v>
      </c>
      <c r="C57" s="70">
        <v>0</v>
      </c>
      <c r="D57" s="70"/>
      <c r="E57" s="70"/>
      <c r="F57" s="70">
        <f t="shared" si="0"/>
        <v>0</v>
      </c>
      <c r="G57" s="70">
        <f>SUM(C57:E57)</f>
        <v>0</v>
      </c>
    </row>
    <row r="58" spans="1:7" ht="37.5">
      <c r="A58" s="49" t="s">
        <v>383</v>
      </c>
      <c r="B58" s="69" t="s">
        <v>384</v>
      </c>
      <c r="C58" s="70">
        <v>0</v>
      </c>
      <c r="D58" s="70"/>
      <c r="E58" s="70"/>
      <c r="F58" s="70">
        <f t="shared" si="0"/>
        <v>0</v>
      </c>
      <c r="G58" s="70">
        <f>SUM(C58:E58)</f>
        <v>0</v>
      </c>
    </row>
    <row r="59" spans="1:7" ht="37.5">
      <c r="A59" s="49" t="s">
        <v>385</v>
      </c>
      <c r="B59" s="69" t="s">
        <v>386</v>
      </c>
      <c r="C59" s="70">
        <v>0</v>
      </c>
      <c r="D59" s="70"/>
      <c r="E59" s="70"/>
      <c r="F59" s="70">
        <f t="shared" si="0"/>
        <v>0</v>
      </c>
      <c r="G59" s="70">
        <f>SUM(C59:E59)</f>
        <v>0</v>
      </c>
    </row>
    <row r="60" spans="1:7" ht="37.5">
      <c r="A60" s="49" t="s">
        <v>387</v>
      </c>
      <c r="B60" s="69" t="s">
        <v>388</v>
      </c>
      <c r="C60" s="70">
        <v>0</v>
      </c>
      <c r="D60" s="70"/>
      <c r="E60" s="70"/>
      <c r="F60" s="70">
        <f t="shared" si="0"/>
        <v>0</v>
      </c>
      <c r="G60" s="70">
        <f>SUM(C60:E60)</f>
        <v>0</v>
      </c>
    </row>
    <row r="61" spans="1:7" ht="37.5">
      <c r="A61" s="49" t="s">
        <v>389</v>
      </c>
      <c r="B61" s="69" t="s">
        <v>390</v>
      </c>
      <c r="C61" s="70">
        <v>4986145</v>
      </c>
      <c r="D61" s="70"/>
      <c r="E61" s="70"/>
      <c r="F61" s="70">
        <f t="shared" si="0"/>
        <v>14997944</v>
      </c>
      <c r="G61" s="70">
        <v>19984089</v>
      </c>
    </row>
    <row r="62" spans="1:7" ht="37.5">
      <c r="A62" s="71" t="s">
        <v>391</v>
      </c>
      <c r="B62" s="72" t="s">
        <v>392</v>
      </c>
      <c r="C62" s="73">
        <f>SUM(C57:C61)</f>
        <v>4986145</v>
      </c>
      <c r="D62" s="73">
        <f>SUM(D57:D61)</f>
        <v>0</v>
      </c>
      <c r="E62" s="73">
        <f>SUM(E57:E61)</f>
        <v>0</v>
      </c>
      <c r="F62" s="73">
        <f>SUM(F57:F61)</f>
        <v>14997944</v>
      </c>
      <c r="G62" s="73">
        <f>SUM(G57:G61)</f>
        <v>19984089</v>
      </c>
    </row>
    <row r="63" spans="1:7" ht="18.75">
      <c r="A63" s="74" t="s">
        <v>393</v>
      </c>
      <c r="B63" s="69" t="s">
        <v>394</v>
      </c>
      <c r="C63" s="70">
        <v>0</v>
      </c>
      <c r="D63" s="70"/>
      <c r="E63" s="70"/>
      <c r="F63" s="70">
        <f t="shared" si="0"/>
        <v>0</v>
      </c>
      <c r="G63" s="70">
        <f>SUM(C63:E63)</f>
        <v>0</v>
      </c>
    </row>
    <row r="64" spans="1:7" ht="18.75">
      <c r="A64" s="74" t="s">
        <v>395</v>
      </c>
      <c r="B64" s="69" t="s">
        <v>396</v>
      </c>
      <c r="C64" s="70">
        <v>15000000</v>
      </c>
      <c r="D64" s="70"/>
      <c r="E64" s="70"/>
      <c r="F64" s="70">
        <f t="shared" si="0"/>
        <v>0</v>
      </c>
      <c r="G64" s="70">
        <v>15000000</v>
      </c>
    </row>
    <row r="65" spans="1:7" ht="18.75">
      <c r="A65" s="74" t="s">
        <v>397</v>
      </c>
      <c r="B65" s="69" t="s">
        <v>398</v>
      </c>
      <c r="C65" s="70">
        <v>0</v>
      </c>
      <c r="D65" s="70"/>
      <c r="E65" s="70"/>
      <c r="F65" s="70">
        <f t="shared" si="0"/>
        <v>0</v>
      </c>
      <c r="G65" s="70">
        <f>SUM(C65:E65)</f>
        <v>0</v>
      </c>
    </row>
    <row r="66" spans="1:7" ht="18.75">
      <c r="A66" s="74" t="s">
        <v>399</v>
      </c>
      <c r="B66" s="69" t="s">
        <v>400</v>
      </c>
      <c r="C66" s="70">
        <v>0</v>
      </c>
      <c r="D66" s="70"/>
      <c r="E66" s="70"/>
      <c r="F66" s="70">
        <f t="shared" si="0"/>
        <v>0</v>
      </c>
      <c r="G66" s="70">
        <f>SUM(C66:E66)</f>
        <v>0</v>
      </c>
    </row>
    <row r="67" spans="1:7" ht="18.75">
      <c r="A67" s="74" t="s">
        <v>401</v>
      </c>
      <c r="B67" s="69" t="s">
        <v>402</v>
      </c>
      <c r="C67" s="70">
        <v>0</v>
      </c>
      <c r="D67" s="70"/>
      <c r="E67" s="70"/>
      <c r="F67" s="70">
        <f t="shared" si="0"/>
        <v>0</v>
      </c>
      <c r="G67" s="70">
        <f>SUM(C67:E67)</f>
        <v>0</v>
      </c>
    </row>
    <row r="68" spans="1:7" ht="18.75">
      <c r="A68" s="71" t="s">
        <v>403</v>
      </c>
      <c r="B68" s="72" t="s">
        <v>404</v>
      </c>
      <c r="C68" s="73">
        <f>SUM(C63:C67)</f>
        <v>15000000</v>
      </c>
      <c r="D68" s="73">
        <f>SUM(D63:D67)</f>
        <v>0</v>
      </c>
      <c r="E68" s="73">
        <f>SUM(E63:E67)</f>
        <v>0</v>
      </c>
      <c r="F68" s="73">
        <f>SUM(F63:F67)</f>
        <v>0</v>
      </c>
      <c r="G68" s="73">
        <f>SUM(G63:G67)</f>
        <v>15000000</v>
      </c>
    </row>
    <row r="69" spans="1:7" ht="37.5">
      <c r="A69" s="74" t="s">
        <v>405</v>
      </c>
      <c r="B69" s="69" t="s">
        <v>406</v>
      </c>
      <c r="C69" s="70">
        <v>0</v>
      </c>
      <c r="D69" s="70"/>
      <c r="E69" s="70"/>
      <c r="F69" s="70">
        <f t="shared" si="0"/>
        <v>0</v>
      </c>
      <c r="G69" s="70">
        <f>SUM(C69:E69)</f>
        <v>0</v>
      </c>
    </row>
    <row r="70" spans="1:7" ht="37.5">
      <c r="A70" s="74" t="s">
        <v>407</v>
      </c>
      <c r="B70" s="69" t="s">
        <v>408</v>
      </c>
      <c r="C70" s="70"/>
      <c r="D70" s="70"/>
      <c r="E70" s="70"/>
      <c r="F70" s="70">
        <f t="shared" si="0"/>
        <v>0</v>
      </c>
      <c r="G70" s="70"/>
    </row>
    <row r="71" spans="1:7" ht="56.25">
      <c r="A71" s="74" t="s">
        <v>409</v>
      </c>
      <c r="B71" s="69" t="s">
        <v>410</v>
      </c>
      <c r="C71" s="70"/>
      <c r="D71" s="70"/>
      <c r="E71" s="70"/>
      <c r="F71" s="70">
        <f t="shared" si="0"/>
        <v>0</v>
      </c>
      <c r="G71" s="70"/>
    </row>
    <row r="72" spans="1:7" ht="37.5">
      <c r="A72" s="49" t="s">
        <v>411</v>
      </c>
      <c r="B72" s="69" t="s">
        <v>412</v>
      </c>
      <c r="C72" s="70">
        <v>0</v>
      </c>
      <c r="D72" s="70"/>
      <c r="E72" s="70"/>
      <c r="F72" s="70">
        <f t="shared" ref="F72:F105" si="2">G72-C72</f>
        <v>0</v>
      </c>
      <c r="G72" s="70">
        <f>SUM(C72:E72)</f>
        <v>0</v>
      </c>
    </row>
    <row r="73" spans="1:7" ht="18.75">
      <c r="A73" s="74" t="s">
        <v>413</v>
      </c>
      <c r="B73" s="69" t="s">
        <v>414</v>
      </c>
      <c r="C73" s="70">
        <v>0</v>
      </c>
      <c r="D73" s="70"/>
      <c r="E73" s="70"/>
      <c r="F73" s="70">
        <f t="shared" si="2"/>
        <v>0</v>
      </c>
      <c r="G73" s="70">
        <f>SUM(C73:E73)</f>
        <v>0</v>
      </c>
    </row>
    <row r="74" spans="1:7" ht="18.75">
      <c r="A74" s="71" t="s">
        <v>415</v>
      </c>
      <c r="B74" s="72" t="s">
        <v>416</v>
      </c>
      <c r="C74" s="73">
        <f>SUM(C69:C73)</f>
        <v>0</v>
      </c>
      <c r="D74" s="73">
        <f>SUM(D69:D73)</f>
        <v>0</v>
      </c>
      <c r="E74" s="73">
        <f>SUM(E69:E73)</f>
        <v>0</v>
      </c>
      <c r="F74" s="70">
        <f t="shared" si="2"/>
        <v>0</v>
      </c>
      <c r="G74" s="73">
        <f>SUM(G69:G73)</f>
        <v>0</v>
      </c>
    </row>
    <row r="75" spans="1:7" ht="19.5">
      <c r="A75" s="77" t="s">
        <v>217</v>
      </c>
      <c r="B75" s="78"/>
      <c r="C75" s="79">
        <f>C74+C68+C62</f>
        <v>19986145</v>
      </c>
      <c r="D75" s="79">
        <f>D74+D68+D62</f>
        <v>0</v>
      </c>
      <c r="E75" s="79">
        <f>E74+E68+E62</f>
        <v>0</v>
      </c>
      <c r="F75" s="79">
        <f>F74+F68+F62</f>
        <v>14997944</v>
      </c>
      <c r="G75" s="79">
        <f>G74+G68+G62</f>
        <v>34984089</v>
      </c>
    </row>
    <row r="76" spans="1:7" ht="18.75">
      <c r="A76" s="80" t="s">
        <v>417</v>
      </c>
      <c r="B76" s="78" t="s">
        <v>418</v>
      </c>
      <c r="C76" s="79">
        <f>C56+C75</f>
        <v>282782610</v>
      </c>
      <c r="D76" s="79">
        <f>D56+D75</f>
        <v>0</v>
      </c>
      <c r="E76" s="79">
        <f>E56+E75</f>
        <v>0</v>
      </c>
      <c r="F76" s="79">
        <f>F56+F75</f>
        <v>40491157</v>
      </c>
      <c r="G76" s="79">
        <f>G56+G75</f>
        <v>323273767</v>
      </c>
    </row>
    <row r="77" spans="1:7" ht="18.75">
      <c r="A77" s="48" t="s">
        <v>419</v>
      </c>
      <c r="B77" s="49" t="s">
        <v>420</v>
      </c>
      <c r="C77" s="70"/>
      <c r="D77" s="70"/>
      <c r="E77" s="70"/>
      <c r="F77" s="70">
        <f t="shared" si="2"/>
        <v>0</v>
      </c>
      <c r="G77" s="70">
        <f>SUM(C77:E77)</f>
        <v>0</v>
      </c>
    </row>
    <row r="78" spans="1:7" ht="37.5">
      <c r="A78" s="74" t="s">
        <v>421</v>
      </c>
      <c r="B78" s="49" t="s">
        <v>422</v>
      </c>
      <c r="C78" s="70"/>
      <c r="D78" s="70"/>
      <c r="E78" s="70"/>
      <c r="F78" s="70">
        <f t="shared" si="2"/>
        <v>0</v>
      </c>
      <c r="G78" s="70">
        <f>SUM(C78:E78)</f>
        <v>0</v>
      </c>
    </row>
    <row r="79" spans="1:7" ht="18.75">
      <c r="A79" s="48" t="s">
        <v>423</v>
      </c>
      <c r="B79" s="49" t="s">
        <v>424</v>
      </c>
      <c r="C79" s="70"/>
      <c r="D79" s="70"/>
      <c r="E79" s="70"/>
      <c r="F79" s="70">
        <f t="shared" si="2"/>
        <v>0</v>
      </c>
      <c r="G79" s="70">
        <f>SUM(C79:E79)</f>
        <v>0</v>
      </c>
    </row>
    <row r="80" spans="1:7" ht="18.75">
      <c r="A80" s="75" t="s">
        <v>425</v>
      </c>
      <c r="B80" s="71" t="s">
        <v>426</v>
      </c>
      <c r="C80" s="73">
        <f>SUM(C77:C79)</f>
        <v>0</v>
      </c>
      <c r="D80" s="73">
        <f>SUM(D77:D79)</f>
        <v>0</v>
      </c>
      <c r="E80" s="73">
        <f>SUM(E77:E79)</f>
        <v>0</v>
      </c>
      <c r="F80" s="73">
        <f>SUM(F77:F79)</f>
        <v>0</v>
      </c>
      <c r="G80" s="73">
        <f>SUM(G77:G79)</f>
        <v>0</v>
      </c>
    </row>
    <row r="81" spans="1:7" ht="37.5">
      <c r="A81" s="74" t="s">
        <v>427</v>
      </c>
      <c r="B81" s="49" t="s">
        <v>428</v>
      </c>
      <c r="C81" s="70"/>
      <c r="D81" s="70"/>
      <c r="E81" s="70"/>
      <c r="F81" s="70">
        <f t="shared" si="2"/>
        <v>0</v>
      </c>
      <c r="G81" s="70">
        <f t="shared" ref="G81:G87" si="3">SUM(C81:E81)</f>
        <v>0</v>
      </c>
    </row>
    <row r="82" spans="1:7" ht="18.75">
      <c r="A82" s="48" t="s">
        <v>429</v>
      </c>
      <c r="B82" s="49" t="s">
        <v>430</v>
      </c>
      <c r="C82" s="70"/>
      <c r="D82" s="70"/>
      <c r="E82" s="70"/>
      <c r="F82" s="70">
        <f t="shared" si="2"/>
        <v>0</v>
      </c>
      <c r="G82" s="70">
        <f t="shared" si="3"/>
        <v>0</v>
      </c>
    </row>
    <row r="83" spans="1:7" ht="37.5">
      <c r="A83" s="74" t="s">
        <v>431</v>
      </c>
      <c r="B83" s="49" t="s">
        <v>432</v>
      </c>
      <c r="C83" s="70"/>
      <c r="D83" s="70"/>
      <c r="E83" s="70"/>
      <c r="F83" s="70">
        <f t="shared" si="2"/>
        <v>0</v>
      </c>
      <c r="G83" s="70">
        <f t="shared" si="3"/>
        <v>0</v>
      </c>
    </row>
    <row r="84" spans="1:7" ht="18.75">
      <c r="A84" s="48" t="s">
        <v>433</v>
      </c>
      <c r="B84" s="49" t="s">
        <v>434</v>
      </c>
      <c r="C84" s="70"/>
      <c r="D84" s="70"/>
      <c r="E84" s="70"/>
      <c r="F84" s="70">
        <f t="shared" si="2"/>
        <v>0</v>
      </c>
      <c r="G84" s="70">
        <f t="shared" si="3"/>
        <v>0</v>
      </c>
    </row>
    <row r="85" spans="1:7" ht="18.75">
      <c r="A85" s="81" t="s">
        <v>435</v>
      </c>
      <c r="B85" s="71" t="s">
        <v>436</v>
      </c>
      <c r="C85" s="73">
        <f>SUM(C81:C84)</f>
        <v>0</v>
      </c>
      <c r="D85" s="73">
        <f>SUM(D81:D84)</f>
        <v>0</v>
      </c>
      <c r="E85" s="73">
        <f>SUM(E81:E84)</f>
        <v>0</v>
      </c>
      <c r="F85" s="73">
        <f>SUM(F81:F84)</f>
        <v>0</v>
      </c>
      <c r="G85" s="73">
        <f t="shared" si="3"/>
        <v>0</v>
      </c>
    </row>
    <row r="86" spans="1:7" ht="18.75">
      <c r="A86" s="49" t="s">
        <v>437</v>
      </c>
      <c r="B86" s="49" t="s">
        <v>438</v>
      </c>
      <c r="C86" s="70">
        <v>51725495</v>
      </c>
      <c r="D86" s="70"/>
      <c r="E86" s="70"/>
      <c r="F86" s="70">
        <f t="shared" si="2"/>
        <v>1735946</v>
      </c>
      <c r="G86" s="70">
        <v>53461441</v>
      </c>
    </row>
    <row r="87" spans="1:7" ht="18.75">
      <c r="A87" s="49" t="s">
        <v>439</v>
      </c>
      <c r="B87" s="49" t="s">
        <v>440</v>
      </c>
      <c r="C87" s="70">
        <v>0</v>
      </c>
      <c r="D87" s="70"/>
      <c r="E87" s="70"/>
      <c r="F87" s="70">
        <f t="shared" si="2"/>
        <v>0</v>
      </c>
      <c r="G87" s="70">
        <f t="shared" si="3"/>
        <v>0</v>
      </c>
    </row>
    <row r="88" spans="1:7" ht="18.75">
      <c r="A88" s="71" t="s">
        <v>441</v>
      </c>
      <c r="B88" s="71" t="s">
        <v>442</v>
      </c>
      <c r="C88" s="73">
        <f>SUM(C86:C87)</f>
        <v>51725495</v>
      </c>
      <c r="D88" s="73">
        <f>SUM(D86:D87)</f>
        <v>0</v>
      </c>
      <c r="E88" s="73">
        <f>SUM(E86:E87)</f>
        <v>0</v>
      </c>
      <c r="F88" s="73">
        <f>SUM(F86:F87)</f>
        <v>1735946</v>
      </c>
      <c r="G88" s="73">
        <f>SUM(G86:G87)</f>
        <v>53461441</v>
      </c>
    </row>
    <row r="89" spans="1:7" ht="18.75">
      <c r="A89" s="48" t="s">
        <v>443</v>
      </c>
      <c r="B89" s="49" t="s">
        <v>444</v>
      </c>
      <c r="C89" s="70"/>
      <c r="D89" s="70"/>
      <c r="E89" s="70"/>
      <c r="F89" s="70">
        <f t="shared" si="2"/>
        <v>5131905</v>
      </c>
      <c r="G89" s="70">
        <v>5131905</v>
      </c>
    </row>
    <row r="90" spans="1:7" ht="18.75">
      <c r="A90" s="48" t="s">
        <v>445</v>
      </c>
      <c r="B90" s="49" t="s">
        <v>446</v>
      </c>
      <c r="C90" s="70"/>
      <c r="D90" s="70"/>
      <c r="E90" s="70"/>
      <c r="F90" s="70">
        <f t="shared" si="2"/>
        <v>0</v>
      </c>
      <c r="G90" s="70">
        <f t="shared" ref="G90:G105" si="4">SUM(C90:E90)</f>
        <v>0</v>
      </c>
    </row>
    <row r="91" spans="1:7" ht="18.75">
      <c r="A91" s="48" t="s">
        <v>447</v>
      </c>
      <c r="B91" s="49" t="s">
        <v>448</v>
      </c>
      <c r="C91" s="70">
        <v>0</v>
      </c>
      <c r="D91" s="70"/>
      <c r="E91" s="70"/>
      <c r="F91" s="70">
        <f t="shared" si="2"/>
        <v>0</v>
      </c>
      <c r="G91" s="70">
        <f t="shared" si="4"/>
        <v>0</v>
      </c>
    </row>
    <row r="92" spans="1:7" ht="18.75">
      <c r="A92" s="48" t="s">
        <v>449</v>
      </c>
      <c r="B92" s="49" t="s">
        <v>450</v>
      </c>
      <c r="C92" s="70"/>
      <c r="D92" s="70"/>
      <c r="E92" s="70"/>
      <c r="F92" s="70">
        <f t="shared" si="2"/>
        <v>0</v>
      </c>
      <c r="G92" s="70">
        <f t="shared" si="4"/>
        <v>0</v>
      </c>
    </row>
    <row r="93" spans="1:7" ht="18.75">
      <c r="A93" s="74" t="s">
        <v>451</v>
      </c>
      <c r="B93" s="49" t="s">
        <v>452</v>
      </c>
      <c r="C93" s="70"/>
      <c r="D93" s="70"/>
      <c r="E93" s="70"/>
      <c r="F93" s="70">
        <f t="shared" si="2"/>
        <v>0</v>
      </c>
      <c r="G93" s="70">
        <f t="shared" si="4"/>
        <v>0</v>
      </c>
    </row>
    <row r="94" spans="1:7" ht="18.75">
      <c r="A94" s="74" t="s">
        <v>453</v>
      </c>
      <c r="B94" s="49" t="s">
        <v>454</v>
      </c>
      <c r="C94" s="70"/>
      <c r="D94" s="70"/>
      <c r="E94" s="70"/>
      <c r="F94" s="70">
        <f t="shared" si="2"/>
        <v>0</v>
      </c>
      <c r="G94" s="70"/>
    </row>
    <row r="95" spans="1:7" ht="18.75">
      <c r="A95" s="74" t="s">
        <v>455</v>
      </c>
      <c r="B95" s="49" t="s">
        <v>456</v>
      </c>
      <c r="C95" s="70"/>
      <c r="D95" s="70"/>
      <c r="E95" s="70"/>
      <c r="F95" s="70">
        <f t="shared" si="2"/>
        <v>0</v>
      </c>
      <c r="G95" s="70"/>
    </row>
    <row r="96" spans="1:7" ht="18.75">
      <c r="A96" s="75" t="s">
        <v>457</v>
      </c>
      <c r="B96" s="71" t="s">
        <v>458</v>
      </c>
      <c r="C96" s="73">
        <f>C94+C95</f>
        <v>0</v>
      </c>
      <c r="D96" s="73">
        <f>D94+D95</f>
        <v>0</v>
      </c>
      <c r="E96" s="73">
        <f>E94+E95</f>
        <v>0</v>
      </c>
      <c r="F96" s="70">
        <f t="shared" si="2"/>
        <v>0</v>
      </c>
      <c r="G96" s="73">
        <f>G94+G95</f>
        <v>0</v>
      </c>
    </row>
    <row r="97" spans="1:7" ht="18.75">
      <c r="A97" s="75" t="s">
        <v>459</v>
      </c>
      <c r="B97" s="71" t="s">
        <v>460</v>
      </c>
      <c r="C97" s="73">
        <f>C96+C93+C92+C91+C90+C89+C88+C85+C80</f>
        <v>51725495</v>
      </c>
      <c r="D97" s="73">
        <f>D96+D93+D92+D91+D90+D89+D88+D85+D80</f>
        <v>0</v>
      </c>
      <c r="E97" s="73">
        <f>E96+E93+E92+E91+E90+E89+E88+E85+E80</f>
        <v>0</v>
      </c>
      <c r="F97" s="73">
        <f>F96+F93+F92+F91+F90+F89+F88+F85+F80</f>
        <v>6867851</v>
      </c>
      <c r="G97" s="73">
        <f>G88+G80+G85+G89+G90+G91+G92+G93+G96</f>
        <v>58593346</v>
      </c>
    </row>
    <row r="98" spans="1:7" ht="37.5">
      <c r="A98" s="74" t="s">
        <v>461</v>
      </c>
      <c r="B98" s="49" t="s">
        <v>462</v>
      </c>
      <c r="C98" s="70"/>
      <c r="D98" s="70"/>
      <c r="E98" s="70"/>
      <c r="F98" s="70">
        <f t="shared" si="2"/>
        <v>0</v>
      </c>
      <c r="G98" s="70">
        <f t="shared" si="4"/>
        <v>0</v>
      </c>
    </row>
    <row r="99" spans="1:7" ht="37.5">
      <c r="A99" s="74" t="s">
        <v>463</v>
      </c>
      <c r="B99" s="49" t="s">
        <v>464</v>
      </c>
      <c r="C99" s="70"/>
      <c r="D99" s="70"/>
      <c r="E99" s="70"/>
      <c r="F99" s="70">
        <f t="shared" si="2"/>
        <v>0</v>
      </c>
      <c r="G99" s="70">
        <f t="shared" si="4"/>
        <v>0</v>
      </c>
    </row>
    <row r="100" spans="1:7" ht="18.75">
      <c r="A100" s="48" t="s">
        <v>465</v>
      </c>
      <c r="B100" s="49" t="s">
        <v>466</v>
      </c>
      <c r="C100" s="70"/>
      <c r="D100" s="70"/>
      <c r="E100" s="70"/>
      <c r="F100" s="70">
        <f t="shared" si="2"/>
        <v>0</v>
      </c>
      <c r="G100" s="70">
        <f t="shared" si="4"/>
        <v>0</v>
      </c>
    </row>
    <row r="101" spans="1:7" ht="37.5">
      <c r="A101" s="74" t="s">
        <v>467</v>
      </c>
      <c r="B101" s="49" t="s">
        <v>468</v>
      </c>
      <c r="C101" s="70"/>
      <c r="D101" s="70"/>
      <c r="E101" s="70"/>
      <c r="F101" s="70">
        <f t="shared" si="2"/>
        <v>0</v>
      </c>
      <c r="G101" s="70"/>
    </row>
    <row r="102" spans="1:7" ht="18.75">
      <c r="A102" s="48" t="s">
        <v>469</v>
      </c>
      <c r="B102" s="49" t="s">
        <v>470</v>
      </c>
      <c r="C102" s="70"/>
      <c r="D102" s="70"/>
      <c r="E102" s="70"/>
      <c r="F102" s="70">
        <f t="shared" si="2"/>
        <v>0</v>
      </c>
      <c r="G102" s="70">
        <f t="shared" si="4"/>
        <v>0</v>
      </c>
    </row>
    <row r="103" spans="1:7" ht="18.75">
      <c r="A103" s="82" t="s">
        <v>471</v>
      </c>
      <c r="B103" s="83" t="s">
        <v>472</v>
      </c>
      <c r="C103" s="84">
        <f>SUM(C98:C102)</f>
        <v>0</v>
      </c>
      <c r="D103" s="84">
        <f>SUM(D98:D102)</f>
        <v>0</v>
      </c>
      <c r="E103" s="84">
        <f>SUM(E98:E102)</f>
        <v>0</v>
      </c>
      <c r="F103" s="84">
        <f>SUM(F98:F102)</f>
        <v>0</v>
      </c>
      <c r="G103" s="84">
        <f>SUM(G98:G102)</f>
        <v>0</v>
      </c>
    </row>
    <row r="104" spans="1:7" ht="37.5">
      <c r="A104" s="74" t="s">
        <v>473</v>
      </c>
      <c r="B104" s="49" t="s">
        <v>474</v>
      </c>
      <c r="C104" s="70"/>
      <c r="D104" s="70"/>
      <c r="E104" s="70"/>
      <c r="F104" s="70">
        <f t="shared" si="2"/>
        <v>0</v>
      </c>
      <c r="G104" s="70"/>
    </row>
    <row r="105" spans="1:7" ht="18.75">
      <c r="A105" s="295" t="s">
        <v>475</v>
      </c>
      <c r="B105" s="49" t="s">
        <v>476</v>
      </c>
      <c r="C105" s="70"/>
      <c r="D105" s="70"/>
      <c r="E105" s="70"/>
      <c r="F105" s="70">
        <f t="shared" si="2"/>
        <v>0</v>
      </c>
      <c r="G105" s="70">
        <f t="shared" si="4"/>
        <v>0</v>
      </c>
    </row>
    <row r="106" spans="1:7" ht="18.75">
      <c r="A106" s="85" t="s">
        <v>477</v>
      </c>
      <c r="B106" s="86" t="s">
        <v>478</v>
      </c>
      <c r="C106" s="79">
        <f>C105+C103+C97</f>
        <v>51725495</v>
      </c>
      <c r="D106" s="79">
        <f>D105+D103+D97</f>
        <v>0</v>
      </c>
      <c r="E106" s="79">
        <f>E105+E103+E97</f>
        <v>0</v>
      </c>
      <c r="F106" s="79">
        <f>F105+F103+F97</f>
        <v>6867851</v>
      </c>
      <c r="G106" s="79">
        <f>G97+G103+G104+G105</f>
        <v>58593346</v>
      </c>
    </row>
    <row r="107" spans="1:7" ht="18.75">
      <c r="A107" s="87" t="s">
        <v>22</v>
      </c>
      <c r="B107" s="88"/>
      <c r="C107" s="89">
        <f>C106+C76</f>
        <v>334508105</v>
      </c>
      <c r="D107" s="89">
        <f>D106+D76</f>
        <v>0</v>
      </c>
      <c r="E107" s="89">
        <f>E106+E76</f>
        <v>0</v>
      </c>
      <c r="F107" s="89">
        <f>F106+F76</f>
        <v>47359008</v>
      </c>
      <c r="G107" s="89">
        <f>G106+G76</f>
        <v>381867113</v>
      </c>
    </row>
    <row r="108" spans="1:7" ht="18.75">
      <c r="A108" s="63"/>
      <c r="B108" s="63"/>
      <c r="C108" s="63"/>
      <c r="D108" s="63"/>
      <c r="E108" s="63"/>
      <c r="F108" s="63"/>
      <c r="G108" s="63"/>
    </row>
    <row r="109" spans="1:7" ht="18.75">
      <c r="A109" s="63"/>
      <c r="B109" s="63"/>
      <c r="C109" s="63"/>
      <c r="D109" s="63"/>
      <c r="E109" s="63"/>
      <c r="F109" s="63"/>
      <c r="G109" s="63"/>
    </row>
    <row r="110" spans="1:7" ht="18.75">
      <c r="A110" s="63"/>
      <c r="B110" s="63"/>
      <c r="C110" s="63"/>
      <c r="D110" s="63"/>
      <c r="E110" s="63"/>
      <c r="F110" s="63"/>
      <c r="G110" s="63"/>
    </row>
    <row r="111" spans="1:7" ht="18.75">
      <c r="A111" s="63"/>
      <c r="B111" s="63"/>
      <c r="C111" s="63"/>
      <c r="D111" s="63"/>
      <c r="E111" s="63"/>
      <c r="F111" s="63"/>
      <c r="G111" s="63"/>
    </row>
    <row r="112" spans="1:7" ht="18.75">
      <c r="A112" s="63"/>
      <c r="B112" s="63"/>
      <c r="C112" s="63"/>
      <c r="D112" s="63"/>
      <c r="E112" s="63"/>
      <c r="F112" s="63"/>
      <c r="G112" s="63"/>
    </row>
  </sheetData>
  <sheetProtection selectLockedCells="1" selectUnlockedCells="1"/>
  <mergeCells count="2">
    <mergeCell ref="A2:G2"/>
    <mergeCell ref="A3:G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>
    <oddHeader xml:space="preserve">&amp;C&amp;"Times New Roman,Normál"&amp;12
</oddHeader>
    <oddFooter>&amp;L&amp;"Times New Roman,Normál"&amp;10Módosítva az 5/2019. (X.10.) és a  8/2019. (XI.27. ) sz. önkormányzati rendelettel!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view="pageLayout" zoomScaleNormal="100" workbookViewId="0">
      <selection activeCell="E40" sqref="E40"/>
    </sheetView>
  </sheetViews>
  <sheetFormatPr defaultRowHeight="15"/>
  <cols>
    <col min="1" max="1" width="31.85546875" customWidth="1"/>
    <col min="2" max="2" width="12.140625" customWidth="1"/>
    <col min="3" max="3" width="11.42578125" customWidth="1"/>
    <col min="4" max="4" width="11.85546875" customWidth="1"/>
    <col min="5" max="5" width="11" customWidth="1"/>
  </cols>
  <sheetData>
    <row r="1" spans="1:5">
      <c r="E1" s="90" t="s">
        <v>479</v>
      </c>
    </row>
    <row r="2" spans="1:5">
      <c r="E2" s="90" t="s">
        <v>782</v>
      </c>
    </row>
    <row r="3" spans="1:5" ht="15" customHeight="1">
      <c r="A3" s="330" t="s">
        <v>480</v>
      </c>
      <c r="B3" s="330"/>
      <c r="C3" s="330"/>
      <c r="D3" s="330"/>
      <c r="E3" s="330"/>
    </row>
    <row r="4" spans="1:5">
      <c r="A4" s="330" t="s">
        <v>481</v>
      </c>
      <c r="B4" s="330"/>
      <c r="C4" s="330"/>
      <c r="D4" s="330"/>
      <c r="E4" s="330"/>
    </row>
    <row r="6" spans="1:5" ht="72" thickBot="1">
      <c r="A6" s="91" t="s">
        <v>482</v>
      </c>
      <c r="B6" s="91" t="s">
        <v>751</v>
      </c>
      <c r="C6" s="91" t="s">
        <v>752</v>
      </c>
      <c r="D6" s="91" t="s">
        <v>764</v>
      </c>
      <c r="E6" s="92" t="s">
        <v>765</v>
      </c>
    </row>
    <row r="7" spans="1:5" ht="15.75" thickBot="1">
      <c r="A7" s="93" t="s">
        <v>483</v>
      </c>
      <c r="B7" s="94">
        <v>1</v>
      </c>
      <c r="C7" s="94">
        <v>1</v>
      </c>
      <c r="D7" s="94">
        <v>1</v>
      </c>
      <c r="E7" s="95">
        <v>1</v>
      </c>
    </row>
    <row r="8" spans="1:5" ht="15.75" thickBot="1">
      <c r="A8" s="96" t="s">
        <v>484</v>
      </c>
      <c r="B8" s="94">
        <v>1</v>
      </c>
      <c r="C8" s="94">
        <v>1</v>
      </c>
      <c r="D8" s="94">
        <v>1</v>
      </c>
      <c r="E8" s="95">
        <v>1</v>
      </c>
    </row>
    <row r="9" spans="1:5" ht="15.75" thickBot="1">
      <c r="A9" s="96" t="s">
        <v>485</v>
      </c>
      <c r="B9" s="94">
        <v>1</v>
      </c>
      <c r="C9" s="94">
        <v>1</v>
      </c>
      <c r="D9" s="94">
        <v>1</v>
      </c>
      <c r="E9" s="95">
        <v>1</v>
      </c>
    </row>
    <row r="10" spans="1:5" ht="15.75" thickBot="1">
      <c r="A10" s="96" t="s">
        <v>486</v>
      </c>
      <c r="B10" s="94">
        <v>0</v>
      </c>
      <c r="C10" s="94">
        <v>0</v>
      </c>
      <c r="D10" s="94">
        <v>0</v>
      </c>
      <c r="E10" s="95">
        <v>0</v>
      </c>
    </row>
    <row r="11" spans="1:5" ht="15.75" thickBot="1">
      <c r="A11" s="96" t="s">
        <v>487</v>
      </c>
      <c r="B11" s="94">
        <v>2</v>
      </c>
      <c r="C11" s="94">
        <v>2</v>
      </c>
      <c r="D11" s="94">
        <v>2</v>
      </c>
      <c r="E11" s="95">
        <v>2</v>
      </c>
    </row>
    <row r="12" spans="1:5" ht="15.75" thickBot="1">
      <c r="A12" s="96" t="s">
        <v>488</v>
      </c>
      <c r="B12" s="94">
        <v>1</v>
      </c>
      <c r="C12" s="94">
        <v>1</v>
      </c>
      <c r="D12" s="94">
        <v>1</v>
      </c>
      <c r="E12" s="95">
        <v>1</v>
      </c>
    </row>
    <row r="13" spans="1:5" ht="15.75" thickBot="1">
      <c r="A13" s="96" t="s">
        <v>489</v>
      </c>
      <c r="B13" s="94">
        <v>2</v>
      </c>
      <c r="C13" s="94">
        <v>2</v>
      </c>
      <c r="D13" s="94">
        <v>3</v>
      </c>
      <c r="E13" s="95">
        <v>3</v>
      </c>
    </row>
    <row r="14" spans="1:5" ht="15.75" thickBot="1">
      <c r="A14" s="96" t="s">
        <v>490</v>
      </c>
      <c r="B14" s="94">
        <v>1</v>
      </c>
      <c r="C14" s="94">
        <v>1</v>
      </c>
      <c r="D14" s="94">
        <v>0</v>
      </c>
      <c r="E14" s="95">
        <v>0</v>
      </c>
    </row>
    <row r="15" spans="1:5" ht="30.75" thickBot="1">
      <c r="A15" s="96" t="s">
        <v>491</v>
      </c>
      <c r="B15" s="94">
        <v>1</v>
      </c>
      <c r="C15" s="94">
        <v>1</v>
      </c>
      <c r="D15" s="94">
        <v>1</v>
      </c>
      <c r="E15" s="95">
        <v>1</v>
      </c>
    </row>
    <row r="16" spans="1:5" ht="15.75" thickBot="1">
      <c r="A16" s="96" t="s">
        <v>492</v>
      </c>
      <c r="B16" s="94" t="s">
        <v>493</v>
      </c>
      <c r="C16" s="94" t="s">
        <v>493</v>
      </c>
      <c r="D16" s="94" t="s">
        <v>493</v>
      </c>
      <c r="E16" s="95" t="s">
        <v>493</v>
      </c>
    </row>
    <row r="17" spans="1:5" ht="15.75" thickBot="1">
      <c r="A17" s="96" t="s">
        <v>494</v>
      </c>
      <c r="B17" s="97">
        <v>1</v>
      </c>
      <c r="C17" s="97">
        <v>1</v>
      </c>
      <c r="D17" s="97">
        <v>1</v>
      </c>
      <c r="E17" s="98">
        <v>1</v>
      </c>
    </row>
    <row r="18" spans="1:5" ht="15.75" thickBot="1">
      <c r="A18" s="96" t="s">
        <v>495</v>
      </c>
      <c r="B18" s="99">
        <v>2</v>
      </c>
      <c r="C18" s="99">
        <v>2</v>
      </c>
      <c r="D18" s="99">
        <v>2</v>
      </c>
      <c r="E18" s="100">
        <v>2</v>
      </c>
    </row>
    <row r="19" spans="1:5" ht="15.75" thickBot="1">
      <c r="A19" s="101" t="s">
        <v>496</v>
      </c>
      <c r="B19" s="94">
        <v>4</v>
      </c>
      <c r="C19" s="94">
        <v>4</v>
      </c>
      <c r="D19" s="94">
        <v>6</v>
      </c>
      <c r="E19" s="98">
        <v>5</v>
      </c>
    </row>
    <row r="20" spans="1:5" ht="15.75" thickBot="1">
      <c r="A20" s="96" t="s">
        <v>497</v>
      </c>
      <c r="B20" s="94">
        <v>3</v>
      </c>
      <c r="C20" s="94">
        <v>3</v>
      </c>
      <c r="D20" s="94">
        <v>3</v>
      </c>
      <c r="E20" s="100">
        <v>3</v>
      </c>
    </row>
    <row r="21" spans="1:5" ht="15.75" thickBot="1">
      <c r="A21" s="96" t="s">
        <v>498</v>
      </c>
      <c r="B21" s="94">
        <v>1</v>
      </c>
      <c r="C21" s="94">
        <v>1</v>
      </c>
      <c r="D21" s="296">
        <v>3</v>
      </c>
      <c r="E21" s="297">
        <v>2</v>
      </c>
    </row>
    <row r="22" spans="1:5" ht="29.25" thickBot="1">
      <c r="A22" s="102" t="s">
        <v>499</v>
      </c>
      <c r="B22" s="103">
        <f>SUM(B7:B21)-B20</f>
        <v>18</v>
      </c>
      <c r="C22" s="103">
        <f>SUM(C7:C21)-C20</f>
        <v>18</v>
      </c>
      <c r="D22" s="103">
        <f>SUM(D7:D19)</f>
        <v>19</v>
      </c>
      <c r="E22" s="103">
        <f>SUM(E7:E19)</f>
        <v>18</v>
      </c>
    </row>
    <row r="23" spans="1:5" ht="15.75" thickBot="1">
      <c r="A23" s="104" t="s">
        <v>500</v>
      </c>
      <c r="B23" s="103">
        <v>14</v>
      </c>
      <c r="C23" s="103">
        <v>14</v>
      </c>
      <c r="D23" s="103">
        <v>16</v>
      </c>
      <c r="E23" s="92">
        <v>16</v>
      </c>
    </row>
    <row r="24" spans="1:5">
      <c r="A24" s="104" t="s">
        <v>501</v>
      </c>
      <c r="B24" s="103">
        <v>1</v>
      </c>
      <c r="C24" s="103">
        <v>1</v>
      </c>
      <c r="D24" s="103">
        <v>1</v>
      </c>
      <c r="E24" s="105">
        <v>1</v>
      </c>
    </row>
    <row r="25" spans="1:5">
      <c r="A25" s="104" t="s">
        <v>502</v>
      </c>
      <c r="B25" s="103">
        <v>1</v>
      </c>
      <c r="C25" s="103">
        <v>1</v>
      </c>
      <c r="D25" s="103">
        <v>0</v>
      </c>
      <c r="E25" s="105">
        <v>0</v>
      </c>
    </row>
    <row r="26" spans="1:5">
      <c r="A26" s="104" t="s">
        <v>503</v>
      </c>
      <c r="B26" s="103">
        <v>1</v>
      </c>
      <c r="C26" s="103">
        <v>1</v>
      </c>
      <c r="D26" s="103">
        <v>3</v>
      </c>
      <c r="E26" s="105">
        <v>2</v>
      </c>
    </row>
    <row r="27" spans="1:5">
      <c r="A27" s="101" t="s">
        <v>504</v>
      </c>
      <c r="B27" s="103">
        <v>0</v>
      </c>
      <c r="C27" s="103">
        <v>0</v>
      </c>
      <c r="D27" s="103">
        <v>0</v>
      </c>
      <c r="E27" s="105">
        <v>0</v>
      </c>
    </row>
  </sheetData>
  <sheetProtection selectLockedCells="1" selectUnlockedCells="1"/>
  <mergeCells count="2">
    <mergeCell ref="A3:E3"/>
    <mergeCell ref="A4:E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view="pageLayout" zoomScaleNormal="100" workbookViewId="0">
      <selection activeCell="D42" sqref="D42"/>
    </sheetView>
  </sheetViews>
  <sheetFormatPr defaultRowHeight="15"/>
  <cols>
    <col min="1" max="1" width="27.5703125" customWidth="1"/>
    <col min="2" max="2" width="14" customWidth="1"/>
    <col min="3" max="3" width="13.7109375" customWidth="1"/>
    <col min="4" max="4" width="12.5703125" customWidth="1"/>
    <col min="5" max="5" width="14.85546875" customWidth="1"/>
  </cols>
  <sheetData>
    <row r="1" spans="1:5">
      <c r="C1" s="331" t="s">
        <v>505</v>
      </c>
      <c r="D1" s="331"/>
      <c r="E1" s="331"/>
    </row>
    <row r="2" spans="1:5">
      <c r="C2" s="331" t="s">
        <v>783</v>
      </c>
      <c r="D2" s="331"/>
      <c r="E2" s="331"/>
    </row>
    <row r="4" spans="1:5" ht="54.75" customHeight="1">
      <c r="A4" s="332" t="s">
        <v>753</v>
      </c>
      <c r="B4" s="332"/>
      <c r="C4" s="332"/>
      <c r="D4" s="332"/>
      <c r="E4" s="332"/>
    </row>
    <row r="6" spans="1:5" ht="78" customHeight="1">
      <c r="A6" s="333" t="s">
        <v>506</v>
      </c>
      <c r="B6" s="333" t="s">
        <v>754</v>
      </c>
      <c r="C6" s="333" t="s">
        <v>755</v>
      </c>
      <c r="D6" s="333" t="s">
        <v>766</v>
      </c>
      <c r="E6" s="333" t="s">
        <v>767</v>
      </c>
    </row>
    <row r="7" spans="1:5">
      <c r="A7" s="333"/>
      <c r="B7" s="333"/>
      <c r="C7" s="333"/>
      <c r="D7" s="333"/>
      <c r="E7" s="333"/>
    </row>
    <row r="8" spans="1:5" ht="15.75">
      <c r="A8" s="107" t="s">
        <v>507</v>
      </c>
      <c r="B8" s="108">
        <v>1</v>
      </c>
      <c r="C8" s="108">
        <v>1</v>
      </c>
      <c r="D8" s="108">
        <v>1</v>
      </c>
      <c r="E8" s="108">
        <v>1</v>
      </c>
    </row>
    <row r="9" spans="1:5" ht="15.75">
      <c r="A9" s="107" t="s">
        <v>508</v>
      </c>
      <c r="B9" s="108">
        <v>1</v>
      </c>
      <c r="C9" s="108">
        <v>4</v>
      </c>
      <c r="D9" s="108">
        <v>4</v>
      </c>
      <c r="E9" s="108">
        <v>4</v>
      </c>
    </row>
    <row r="10" spans="1:5" ht="15.75">
      <c r="A10" s="107" t="s">
        <v>509</v>
      </c>
      <c r="B10" s="108">
        <v>8</v>
      </c>
      <c r="C10" s="108">
        <v>6</v>
      </c>
      <c r="D10" s="108">
        <v>6</v>
      </c>
      <c r="E10" s="108">
        <v>6</v>
      </c>
    </row>
    <row r="11" spans="1:5" ht="15.75">
      <c r="A11" s="107" t="s">
        <v>510</v>
      </c>
      <c r="B11" s="108">
        <v>1</v>
      </c>
      <c r="C11" s="108">
        <v>2</v>
      </c>
      <c r="D11" s="108">
        <v>2</v>
      </c>
      <c r="E11" s="108">
        <v>2</v>
      </c>
    </row>
    <row r="12" spans="1:5" ht="15.75">
      <c r="A12" s="107" t="s">
        <v>511</v>
      </c>
      <c r="B12" s="108" t="s">
        <v>493</v>
      </c>
      <c r="C12" s="108" t="s">
        <v>493</v>
      </c>
      <c r="D12" s="108" t="s">
        <v>493</v>
      </c>
      <c r="E12" s="108" t="s">
        <v>493</v>
      </c>
    </row>
    <row r="13" spans="1:5" ht="15.75">
      <c r="A13" s="107" t="s">
        <v>512</v>
      </c>
      <c r="B13" s="108">
        <v>2</v>
      </c>
      <c r="C13" s="108">
        <v>1</v>
      </c>
      <c r="D13" s="108">
        <v>1</v>
      </c>
      <c r="E13" s="108">
        <v>1</v>
      </c>
    </row>
    <row r="14" spans="1:5" ht="15.75">
      <c r="A14" s="107" t="s">
        <v>513</v>
      </c>
      <c r="B14" s="108" t="s">
        <v>493</v>
      </c>
      <c r="C14" s="108" t="s">
        <v>493</v>
      </c>
      <c r="D14" s="108" t="s">
        <v>493</v>
      </c>
      <c r="E14" s="108" t="s">
        <v>493</v>
      </c>
    </row>
    <row r="15" spans="1:5" ht="15.75">
      <c r="A15" s="107" t="s">
        <v>514</v>
      </c>
      <c r="B15" s="108" t="s">
        <v>493</v>
      </c>
      <c r="C15" s="108" t="s">
        <v>493</v>
      </c>
      <c r="D15" s="108" t="s">
        <v>493</v>
      </c>
      <c r="E15" s="108" t="s">
        <v>493</v>
      </c>
    </row>
    <row r="16" spans="1:5" ht="15.75">
      <c r="A16" s="107" t="s">
        <v>515</v>
      </c>
      <c r="B16" s="108">
        <v>1</v>
      </c>
      <c r="C16" s="108">
        <v>1</v>
      </c>
      <c r="D16" s="108">
        <v>1</v>
      </c>
      <c r="E16" s="108">
        <v>1</v>
      </c>
    </row>
    <row r="17" spans="1:5" ht="15.75">
      <c r="A17" s="107" t="s">
        <v>516</v>
      </c>
      <c r="B17" s="108">
        <v>1</v>
      </c>
      <c r="C17" s="108"/>
      <c r="D17" s="108">
        <v>0</v>
      </c>
      <c r="E17" s="108">
        <v>0</v>
      </c>
    </row>
    <row r="18" spans="1:5" ht="15.75">
      <c r="A18" s="107" t="s">
        <v>517</v>
      </c>
      <c r="B18" s="108">
        <v>2</v>
      </c>
      <c r="C18" s="108">
        <v>2</v>
      </c>
      <c r="D18" s="108">
        <v>1</v>
      </c>
      <c r="E18" s="108">
        <v>1</v>
      </c>
    </row>
    <row r="19" spans="1:5" ht="15.75">
      <c r="A19" s="107" t="s">
        <v>518</v>
      </c>
      <c r="B19" s="108">
        <v>1</v>
      </c>
      <c r="C19" s="108">
        <v>2</v>
      </c>
      <c r="D19" s="108">
        <v>2</v>
      </c>
      <c r="E19" s="108">
        <v>2</v>
      </c>
    </row>
    <row r="20" spans="1:5" ht="15.75">
      <c r="A20" s="110" t="s">
        <v>519</v>
      </c>
      <c r="B20" s="111">
        <f>SUM(B8:B19)</f>
        <v>18</v>
      </c>
      <c r="C20" s="111">
        <f>SUM(C8:C19)</f>
        <v>19</v>
      </c>
      <c r="D20" s="111">
        <f>SUM(D8:D19)</f>
        <v>18</v>
      </c>
      <c r="E20" s="111">
        <f>SUM(E8:E19)</f>
        <v>18</v>
      </c>
    </row>
    <row r="21" spans="1:5" ht="15.75">
      <c r="A21" s="112" t="s">
        <v>504</v>
      </c>
      <c r="B21" s="108"/>
      <c r="C21" s="108"/>
      <c r="D21" s="108">
        <v>3</v>
      </c>
      <c r="E21" s="109">
        <v>3</v>
      </c>
    </row>
  </sheetData>
  <sheetProtection selectLockedCells="1" selectUnlockedCells="1"/>
  <mergeCells count="8">
    <mergeCell ref="C1:E1"/>
    <mergeCell ref="C2:E2"/>
    <mergeCell ref="A4:E4"/>
    <mergeCell ref="A6:A7"/>
    <mergeCell ref="B6:B7"/>
    <mergeCell ref="C6:C7"/>
    <mergeCell ref="D6:D7"/>
    <mergeCell ref="E6:E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view="pageLayout" zoomScaleNormal="100" zoomScaleSheetLayoutView="100" workbookViewId="0">
      <selection activeCell="E36" sqref="E36"/>
    </sheetView>
  </sheetViews>
  <sheetFormatPr defaultColWidth="11.5703125" defaultRowHeight="15"/>
  <cols>
    <col min="1" max="1" width="50.5703125" customWidth="1"/>
    <col min="2" max="3" width="19" customWidth="1"/>
    <col min="4" max="4" width="9.7109375" customWidth="1"/>
    <col min="5" max="5" width="16.5703125" customWidth="1"/>
  </cols>
  <sheetData>
    <row r="1" spans="1:5" ht="33.6" customHeight="1">
      <c r="A1" s="334" t="s">
        <v>784</v>
      </c>
      <c r="B1" s="334"/>
      <c r="C1" s="334"/>
      <c r="D1" s="334"/>
      <c r="E1" s="334"/>
    </row>
    <row r="2" spans="1:5" ht="16.149999999999999" customHeight="1">
      <c r="A2" s="335" t="s">
        <v>762</v>
      </c>
      <c r="B2" s="335"/>
      <c r="C2" s="335"/>
      <c r="D2" s="335"/>
      <c r="E2" s="335"/>
    </row>
    <row r="3" spans="1:5" ht="16.149999999999999" customHeight="1">
      <c r="A3" s="335" t="s">
        <v>520</v>
      </c>
      <c r="B3" s="335"/>
      <c r="C3" s="335"/>
      <c r="D3" s="335"/>
      <c r="E3" s="335"/>
    </row>
    <row r="4" spans="1:5" ht="41.1" customHeight="1"/>
    <row r="5" spans="1:5" ht="26.25">
      <c r="A5" s="267" t="s">
        <v>25</v>
      </c>
      <c r="B5" s="268" t="s">
        <v>26</v>
      </c>
      <c r="C5" s="304" t="s">
        <v>761</v>
      </c>
      <c r="D5" s="304"/>
      <c r="E5" s="304" t="s">
        <v>776</v>
      </c>
    </row>
    <row r="6" spans="1:5">
      <c r="A6" s="272"/>
      <c r="B6" s="273"/>
      <c r="C6" s="274"/>
      <c r="D6" s="269"/>
      <c r="E6" s="269"/>
    </row>
    <row r="7" spans="1:5">
      <c r="A7" s="278" t="s">
        <v>171</v>
      </c>
      <c r="B7" s="279" t="s">
        <v>172</v>
      </c>
      <c r="C7" s="271">
        <v>0</v>
      </c>
      <c r="D7" s="270"/>
      <c r="E7" s="271">
        <v>1500000</v>
      </c>
    </row>
    <row r="8" spans="1:5">
      <c r="A8" s="272"/>
      <c r="B8" s="273"/>
      <c r="C8" s="274"/>
      <c r="D8" s="269"/>
      <c r="E8" s="271">
        <f t="shared" ref="E8:E22" si="0">C8+D8</f>
        <v>0</v>
      </c>
    </row>
    <row r="9" spans="1:5">
      <c r="A9" s="272"/>
      <c r="B9" s="273"/>
      <c r="C9" s="274"/>
      <c r="D9" s="269"/>
      <c r="E9" s="271">
        <f t="shared" si="0"/>
        <v>0</v>
      </c>
    </row>
    <row r="10" spans="1:5">
      <c r="A10" s="278" t="s">
        <v>521</v>
      </c>
      <c r="B10" s="279" t="s">
        <v>174</v>
      </c>
      <c r="C10" s="271">
        <v>14247358</v>
      </c>
      <c r="D10" s="270"/>
      <c r="E10" s="271">
        <v>25864964</v>
      </c>
    </row>
    <row r="11" spans="1:5">
      <c r="A11" s="272"/>
      <c r="B11" s="273"/>
      <c r="C11" s="274"/>
      <c r="D11" s="269"/>
      <c r="E11" s="271">
        <f t="shared" si="0"/>
        <v>0</v>
      </c>
    </row>
    <row r="12" spans="1:5">
      <c r="A12" s="280"/>
      <c r="B12" s="273"/>
      <c r="C12" s="274"/>
      <c r="D12" s="269"/>
      <c r="E12" s="271">
        <f t="shared" si="0"/>
        <v>0</v>
      </c>
    </row>
    <row r="13" spans="1:5">
      <c r="A13" s="275" t="s">
        <v>175</v>
      </c>
      <c r="B13" s="279" t="s">
        <v>176</v>
      </c>
      <c r="C13" s="271">
        <v>400000</v>
      </c>
      <c r="D13" s="270"/>
      <c r="E13" s="271">
        <v>2100000</v>
      </c>
    </row>
    <row r="14" spans="1:5">
      <c r="A14" s="280"/>
      <c r="B14" s="273"/>
      <c r="C14" s="274"/>
      <c r="D14" s="269"/>
      <c r="E14" s="271">
        <f t="shared" si="0"/>
        <v>0</v>
      </c>
    </row>
    <row r="15" spans="1:5">
      <c r="A15" s="272"/>
      <c r="B15" s="273"/>
      <c r="C15" s="274"/>
      <c r="D15" s="269"/>
      <c r="E15" s="271">
        <f t="shared" si="0"/>
        <v>0</v>
      </c>
    </row>
    <row r="16" spans="1:5">
      <c r="A16" s="278" t="s">
        <v>177</v>
      </c>
      <c r="B16" s="279" t="s">
        <v>178</v>
      </c>
      <c r="C16" s="271">
        <v>17500000</v>
      </c>
      <c r="D16" s="270"/>
      <c r="E16" s="271">
        <v>12809405</v>
      </c>
    </row>
    <row r="17" spans="1:5">
      <c r="A17" s="272"/>
      <c r="B17" s="273"/>
      <c r="C17" s="274"/>
      <c r="D17" s="269"/>
      <c r="E17" s="271">
        <f t="shared" si="0"/>
        <v>0</v>
      </c>
    </row>
    <row r="18" spans="1:5">
      <c r="A18" s="272"/>
      <c r="B18" s="273"/>
      <c r="C18" s="274"/>
      <c r="D18" s="269"/>
      <c r="E18" s="271">
        <f t="shared" si="0"/>
        <v>0</v>
      </c>
    </row>
    <row r="19" spans="1:5">
      <c r="A19" s="278" t="s">
        <v>179</v>
      </c>
      <c r="B19" s="279" t="s">
        <v>180</v>
      </c>
      <c r="C19" s="271">
        <v>0</v>
      </c>
      <c r="D19" s="270"/>
      <c r="E19" s="271">
        <f t="shared" si="0"/>
        <v>0</v>
      </c>
    </row>
    <row r="20" spans="1:5">
      <c r="A20" s="272"/>
      <c r="B20" s="273"/>
      <c r="C20" s="274"/>
      <c r="D20" s="269"/>
      <c r="E20" s="271">
        <f t="shared" si="0"/>
        <v>0</v>
      </c>
    </row>
    <row r="21" spans="1:5">
      <c r="A21" s="272"/>
      <c r="B21" s="273"/>
      <c r="C21" s="274"/>
      <c r="D21" s="269"/>
      <c r="E21" s="271">
        <f t="shared" si="0"/>
        <v>0</v>
      </c>
    </row>
    <row r="22" spans="1:5">
      <c r="A22" s="275" t="s">
        <v>181</v>
      </c>
      <c r="B22" s="279" t="s">
        <v>182</v>
      </c>
      <c r="C22" s="271">
        <v>0</v>
      </c>
      <c r="D22" s="270"/>
      <c r="E22" s="271">
        <f t="shared" si="0"/>
        <v>0</v>
      </c>
    </row>
    <row r="23" spans="1:5" ht="25.5">
      <c r="A23" s="275" t="s">
        <v>183</v>
      </c>
      <c r="B23" s="279" t="s">
        <v>184</v>
      </c>
      <c r="C23" s="271">
        <v>6849861</v>
      </c>
      <c r="D23" s="270"/>
      <c r="E23" s="271">
        <v>6916400</v>
      </c>
    </row>
    <row r="24" spans="1:5">
      <c r="A24" s="276" t="s">
        <v>185</v>
      </c>
      <c r="B24" s="267" t="s">
        <v>186</v>
      </c>
      <c r="C24" s="277">
        <f>C23+C22+C19+C16+C13+C10+C7</f>
        <v>38997219</v>
      </c>
      <c r="D24" s="277">
        <f>D23+D22+D19+D16+D13+D10+D7</f>
        <v>0</v>
      </c>
      <c r="E24" s="277">
        <f>E23+E22+E19+E16+E13+E10+E7</f>
        <v>49190769</v>
      </c>
    </row>
    <row r="25" spans="1:5">
      <c r="A25" s="276"/>
      <c r="B25" s="267"/>
      <c r="C25" s="274"/>
      <c r="D25" s="269"/>
      <c r="E25" s="269"/>
    </row>
    <row r="26" spans="1:5">
      <c r="A26" s="272" t="s">
        <v>522</v>
      </c>
      <c r="B26" s="273"/>
      <c r="C26" s="274">
        <v>14000000</v>
      </c>
      <c r="D26" s="269"/>
      <c r="E26" s="274">
        <v>17327720</v>
      </c>
    </row>
    <row r="27" spans="1:5">
      <c r="A27" s="272" t="s">
        <v>523</v>
      </c>
      <c r="B27" s="273"/>
      <c r="C27" s="274">
        <v>6300000</v>
      </c>
      <c r="D27" s="269"/>
      <c r="E27" s="274">
        <f>C27+1800000</f>
        <v>8100000</v>
      </c>
    </row>
    <row r="28" spans="1:5">
      <c r="A28" s="272"/>
      <c r="B28" s="273"/>
      <c r="C28" s="274"/>
      <c r="D28" s="269"/>
      <c r="E28" s="274">
        <f t="shared" ref="E28:E33" si="1">C28</f>
        <v>0</v>
      </c>
    </row>
    <row r="29" spans="1:5">
      <c r="A29" s="278" t="s">
        <v>187</v>
      </c>
      <c r="B29" s="279" t="s">
        <v>188</v>
      </c>
      <c r="C29" s="271">
        <f>SUM(C26:C28)</f>
        <v>20300000</v>
      </c>
      <c r="D29" s="271">
        <f>SUM(D26:D28)</f>
        <v>0</v>
      </c>
      <c r="E29" s="271">
        <f>SUM(E26:E28)</f>
        <v>25427720</v>
      </c>
    </row>
    <row r="30" spans="1:5">
      <c r="A30" s="272"/>
      <c r="B30" s="273"/>
      <c r="C30" s="274"/>
      <c r="D30" s="269"/>
      <c r="E30" s="274">
        <f t="shared" si="1"/>
        <v>0</v>
      </c>
    </row>
    <row r="31" spans="1:5">
      <c r="A31" s="272"/>
      <c r="B31" s="273"/>
      <c r="C31" s="274"/>
      <c r="D31" s="269"/>
      <c r="E31" s="274">
        <f t="shared" si="1"/>
        <v>0</v>
      </c>
    </row>
    <row r="32" spans="1:5">
      <c r="A32" s="278" t="s">
        <v>189</v>
      </c>
      <c r="B32" s="279" t="s">
        <v>190</v>
      </c>
      <c r="C32" s="271"/>
      <c r="D32" s="270"/>
      <c r="E32" s="274">
        <f t="shared" si="1"/>
        <v>0</v>
      </c>
    </row>
    <row r="33" spans="1:5">
      <c r="A33" s="272"/>
      <c r="B33" s="273"/>
      <c r="C33" s="274"/>
      <c r="D33" s="269"/>
      <c r="E33" s="274">
        <f t="shared" si="1"/>
        <v>0</v>
      </c>
    </row>
    <row r="34" spans="1:5">
      <c r="A34" s="278" t="s">
        <v>191</v>
      </c>
      <c r="B34" s="279" t="s">
        <v>192</v>
      </c>
      <c r="C34" s="271">
        <v>500000</v>
      </c>
      <c r="D34" s="270"/>
      <c r="E34" s="274">
        <v>1500000</v>
      </c>
    </row>
    <row r="35" spans="1:5">
      <c r="A35" s="275" t="s">
        <v>193</v>
      </c>
      <c r="B35" s="279" t="s">
        <v>194</v>
      </c>
      <c r="C35" s="271">
        <v>4175211</v>
      </c>
      <c r="D35" s="271">
        <v>0</v>
      </c>
      <c r="E35" s="274">
        <v>6350768</v>
      </c>
    </row>
    <row r="36" spans="1:5">
      <c r="A36" s="276" t="s">
        <v>195</v>
      </c>
      <c r="B36" s="267" t="s">
        <v>196</v>
      </c>
      <c r="C36" s="277">
        <f>C35+C29+C34</f>
        <v>24975211</v>
      </c>
      <c r="D36" s="277">
        <f>D35+D29+D34</f>
        <v>0</v>
      </c>
      <c r="E36" s="277">
        <f>E35+E29+E34</f>
        <v>33278488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view="pageLayout" zoomScaleNormal="100" zoomScaleSheetLayoutView="100" workbookViewId="0">
      <selection activeCell="A2" sqref="A2:I2"/>
    </sheetView>
  </sheetViews>
  <sheetFormatPr defaultColWidth="11.5703125" defaultRowHeight="15"/>
  <sheetData>
    <row r="1" spans="1:10" ht="45.95" customHeight="1">
      <c r="A1" s="113"/>
      <c r="B1" s="113"/>
      <c r="C1" s="113"/>
      <c r="D1" s="113"/>
      <c r="E1" s="113"/>
      <c r="F1" s="113"/>
      <c r="G1" s="114"/>
      <c r="H1" s="115"/>
      <c r="I1" s="115" t="s">
        <v>785</v>
      </c>
      <c r="J1" s="116"/>
    </row>
    <row r="2" spans="1:10" ht="45.95" customHeight="1">
      <c r="A2" s="329" t="s">
        <v>768</v>
      </c>
      <c r="B2" s="329"/>
      <c r="C2" s="329"/>
      <c r="D2" s="329"/>
      <c r="E2" s="329"/>
      <c r="F2" s="329"/>
      <c r="G2" s="329"/>
      <c r="H2" s="329"/>
      <c r="I2" s="329"/>
      <c r="J2" s="116"/>
    </row>
    <row r="3" spans="1:10" ht="17.45" customHeight="1">
      <c r="A3" s="336"/>
      <c r="B3" s="336"/>
      <c r="C3" s="336"/>
      <c r="D3" s="336"/>
      <c r="E3" s="336"/>
      <c r="F3" s="336"/>
      <c r="G3" s="336"/>
      <c r="H3" s="336"/>
      <c r="I3" s="336"/>
      <c r="J3" s="116"/>
    </row>
    <row r="4" spans="1:10">
      <c r="A4" s="113"/>
      <c r="B4" s="113"/>
      <c r="C4" s="113"/>
      <c r="D4" s="113"/>
      <c r="E4" s="113"/>
      <c r="F4" s="113"/>
      <c r="G4" s="113"/>
      <c r="H4" s="113"/>
      <c r="I4" s="113"/>
      <c r="J4" s="116"/>
    </row>
    <row r="5" spans="1:10">
      <c r="A5" s="113" t="s">
        <v>524</v>
      </c>
      <c r="B5" s="113"/>
      <c r="C5" s="113"/>
      <c r="D5" s="113"/>
      <c r="E5" s="113"/>
      <c r="F5" s="113"/>
      <c r="G5" s="113"/>
      <c r="H5" s="113"/>
      <c r="I5" s="113"/>
      <c r="J5" s="116"/>
    </row>
    <row r="6" spans="1:10" ht="40.5">
      <c r="A6" s="117" t="s">
        <v>525</v>
      </c>
      <c r="B6" s="118" t="s">
        <v>526</v>
      </c>
      <c r="C6" s="118" t="s">
        <v>527</v>
      </c>
      <c r="D6" s="118" t="s">
        <v>757</v>
      </c>
      <c r="E6" s="118" t="s">
        <v>745</v>
      </c>
      <c r="F6" s="118" t="s">
        <v>748</v>
      </c>
      <c r="G6" s="118" t="s">
        <v>758</v>
      </c>
      <c r="H6" s="118" t="s">
        <v>759</v>
      </c>
      <c r="I6" s="119" t="s">
        <v>528</v>
      </c>
      <c r="J6" s="116"/>
    </row>
    <row r="7" spans="1:10">
      <c r="A7" s="120"/>
      <c r="B7" s="120"/>
      <c r="C7" s="121"/>
      <c r="D7" s="121"/>
      <c r="E7" s="121"/>
      <c r="F7" s="121"/>
      <c r="G7" s="121"/>
      <c r="H7" s="121"/>
      <c r="I7" s="122">
        <f t="shared" ref="I7:I16" si="0">SUM(C7:H7)</f>
        <v>0</v>
      </c>
      <c r="J7" s="116"/>
    </row>
    <row r="8" spans="1:10">
      <c r="A8" s="123" t="s">
        <v>529</v>
      </c>
      <c r="B8" s="123"/>
      <c r="C8" s="122"/>
      <c r="D8" s="122"/>
      <c r="E8" s="122"/>
      <c r="F8" s="122"/>
      <c r="G8" s="122"/>
      <c r="H8" s="122"/>
      <c r="I8" s="122">
        <f t="shared" si="0"/>
        <v>0</v>
      </c>
      <c r="J8" s="116"/>
    </row>
    <row r="9" spans="1:10">
      <c r="A9" s="120"/>
      <c r="B9" s="120"/>
      <c r="C9" s="121"/>
      <c r="D9" s="121"/>
      <c r="E9" s="121"/>
      <c r="F9" s="121"/>
      <c r="G9" s="121"/>
      <c r="H9" s="121"/>
      <c r="I9" s="122">
        <f t="shared" si="0"/>
        <v>0</v>
      </c>
      <c r="J9" s="116"/>
    </row>
    <row r="10" spans="1:10">
      <c r="A10" s="123" t="s">
        <v>530</v>
      </c>
      <c r="B10" s="123"/>
      <c r="C10" s="122"/>
      <c r="D10" s="122"/>
      <c r="E10" s="122"/>
      <c r="F10" s="122"/>
      <c r="G10" s="122"/>
      <c r="H10" s="122"/>
      <c r="I10" s="122">
        <f t="shared" si="0"/>
        <v>0</v>
      </c>
      <c r="J10" s="116"/>
    </row>
    <row r="11" spans="1:10">
      <c r="A11" s="120"/>
      <c r="B11" s="120"/>
      <c r="C11" s="121"/>
      <c r="D11" s="121"/>
      <c r="E11" s="121"/>
      <c r="F11" s="121"/>
      <c r="G11" s="121"/>
      <c r="H11" s="121"/>
      <c r="I11" s="122">
        <f t="shared" si="0"/>
        <v>0</v>
      </c>
      <c r="J11" s="116"/>
    </row>
    <row r="12" spans="1:10">
      <c r="A12" s="123" t="s">
        <v>531</v>
      </c>
      <c r="B12" s="123"/>
      <c r="C12" s="122"/>
      <c r="D12" s="122"/>
      <c r="E12" s="122"/>
      <c r="F12" s="122"/>
      <c r="G12" s="122"/>
      <c r="H12" s="122"/>
      <c r="I12" s="122">
        <f t="shared" si="0"/>
        <v>0</v>
      </c>
      <c r="J12" s="116"/>
    </row>
    <row r="13" spans="1:10">
      <c r="A13" s="120"/>
      <c r="B13" s="120"/>
      <c r="C13" s="121"/>
      <c r="D13" s="121"/>
      <c r="E13" s="121"/>
      <c r="F13" s="121"/>
      <c r="G13" s="121"/>
      <c r="H13" s="121"/>
      <c r="I13" s="122">
        <f t="shared" si="0"/>
        <v>0</v>
      </c>
      <c r="J13" s="116"/>
    </row>
    <row r="14" spans="1:10">
      <c r="A14" s="123" t="s">
        <v>532</v>
      </c>
      <c r="B14" s="123"/>
      <c r="C14" s="122"/>
      <c r="D14" s="122"/>
      <c r="E14" s="122"/>
      <c r="F14" s="122"/>
      <c r="G14" s="122"/>
      <c r="H14" s="122"/>
      <c r="I14" s="122">
        <f t="shared" si="0"/>
        <v>0</v>
      </c>
      <c r="J14" s="116"/>
    </row>
    <row r="15" spans="1:10">
      <c r="A15" s="123"/>
      <c r="B15" s="123"/>
      <c r="C15" s="122"/>
      <c r="D15" s="122"/>
      <c r="E15" s="122"/>
      <c r="F15" s="122"/>
      <c r="G15" s="122"/>
      <c r="H15" s="122"/>
      <c r="I15" s="122">
        <f t="shared" si="0"/>
        <v>0</v>
      </c>
      <c r="J15" s="116"/>
    </row>
    <row r="16" spans="1:10" ht="15.75">
      <c r="A16" s="124" t="s">
        <v>533</v>
      </c>
      <c r="B16" s="120"/>
      <c r="C16" s="125">
        <f t="shared" ref="C16:H16" si="1">SUM(C7:C15)</f>
        <v>0</v>
      </c>
      <c r="D16" s="125">
        <f t="shared" si="1"/>
        <v>0</v>
      </c>
      <c r="E16" s="125">
        <f t="shared" si="1"/>
        <v>0</v>
      </c>
      <c r="F16" s="125">
        <f t="shared" si="1"/>
        <v>0</v>
      </c>
      <c r="G16" s="125">
        <f t="shared" si="1"/>
        <v>0</v>
      </c>
      <c r="H16" s="125">
        <f t="shared" si="1"/>
        <v>0</v>
      </c>
      <c r="I16" s="122">
        <f t="shared" si="0"/>
        <v>0</v>
      </c>
      <c r="J16" s="116"/>
    </row>
  </sheetData>
  <sheetProtection selectLockedCells="1" selectUnlockedCells="1"/>
  <mergeCells count="2">
    <mergeCell ref="A2:I2"/>
    <mergeCell ref="A3:I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view="pageLayout" zoomScaleNormal="100" zoomScaleSheetLayoutView="100" workbookViewId="0">
      <selection activeCell="J1" sqref="J1"/>
    </sheetView>
  </sheetViews>
  <sheetFormatPr defaultColWidth="11.5703125" defaultRowHeight="15"/>
  <cols>
    <col min="1" max="1" width="21.28515625" customWidth="1"/>
    <col min="2" max="2" width="8.85546875" customWidth="1"/>
    <col min="3" max="3" width="14.140625" customWidth="1"/>
    <col min="4" max="4" width="14.28515625" customWidth="1"/>
    <col min="5" max="5" width="14" customWidth="1"/>
    <col min="6" max="6" width="13" customWidth="1"/>
    <col min="7" max="7" width="14.28515625" customWidth="1"/>
    <col min="8" max="8" width="13" customWidth="1"/>
    <col min="9" max="9" width="13.42578125" customWidth="1"/>
    <col min="10" max="10" width="15.5703125" customWidth="1"/>
  </cols>
  <sheetData>
    <row r="1" spans="1:10" ht="17.25">
      <c r="A1" s="126"/>
      <c r="B1" s="126"/>
      <c r="C1" s="126"/>
      <c r="D1" s="126"/>
      <c r="E1" s="126"/>
      <c r="F1" s="126"/>
      <c r="G1" s="126"/>
      <c r="H1" s="126"/>
      <c r="I1" s="126"/>
      <c r="J1" s="127" t="s">
        <v>786</v>
      </c>
    </row>
    <row r="2" spans="1:10" ht="16.149999999999999" customHeight="1">
      <c r="A2" s="339" t="s">
        <v>762</v>
      </c>
      <c r="B2" s="339"/>
      <c r="C2" s="339"/>
      <c r="D2" s="339"/>
      <c r="E2" s="339"/>
      <c r="F2" s="339"/>
      <c r="G2" s="339"/>
      <c r="H2" s="339"/>
      <c r="I2" s="339"/>
      <c r="J2" s="339"/>
    </row>
    <row r="3" spans="1:10" ht="29.85" customHeight="1">
      <c r="A3" s="340" t="s">
        <v>534</v>
      </c>
      <c r="B3" s="340"/>
      <c r="C3" s="340"/>
      <c r="D3" s="340"/>
      <c r="E3" s="340"/>
      <c r="F3" s="340"/>
      <c r="G3" s="340"/>
      <c r="H3" s="340"/>
      <c r="I3" s="340"/>
      <c r="J3" s="340"/>
    </row>
    <row r="4" spans="1:10" ht="16.5">
      <c r="A4" s="128"/>
      <c r="B4" s="129"/>
      <c r="C4" s="129"/>
      <c r="D4" s="129"/>
      <c r="E4" s="129"/>
      <c r="F4" s="129"/>
      <c r="G4" s="129"/>
      <c r="H4" s="129"/>
      <c r="I4" s="129"/>
      <c r="J4" s="129"/>
    </row>
    <row r="5" spans="1:10" ht="17.25">
      <c r="A5" s="130" t="s">
        <v>535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ht="181.5" customHeight="1">
      <c r="A6" s="341" t="s">
        <v>25</v>
      </c>
      <c r="B6" s="342" t="s">
        <v>26</v>
      </c>
      <c r="C6" s="337" t="s">
        <v>536</v>
      </c>
      <c r="D6" s="337" t="s">
        <v>537</v>
      </c>
      <c r="E6" s="337" t="s">
        <v>538</v>
      </c>
      <c r="F6" s="337" t="s">
        <v>539</v>
      </c>
      <c r="G6" s="337" t="s">
        <v>540</v>
      </c>
      <c r="H6" s="337" t="s">
        <v>541</v>
      </c>
      <c r="I6" s="337" t="s">
        <v>542</v>
      </c>
      <c r="J6" s="338" t="s">
        <v>543</v>
      </c>
    </row>
    <row r="7" spans="1:10" ht="66" customHeight="1">
      <c r="A7" s="341"/>
      <c r="B7" s="342"/>
      <c r="C7" s="337"/>
      <c r="D7" s="337"/>
      <c r="E7" s="337"/>
      <c r="F7" s="337"/>
      <c r="G7" s="337"/>
      <c r="H7" s="337"/>
      <c r="I7" s="337"/>
      <c r="J7" s="338"/>
    </row>
    <row r="8" spans="1:10" ht="69">
      <c r="A8" s="131" t="s">
        <v>171</v>
      </c>
      <c r="B8" s="132" t="s">
        <v>172</v>
      </c>
      <c r="C8" s="133"/>
      <c r="D8" s="133">
        <v>1500</v>
      </c>
      <c r="E8" s="133"/>
      <c r="F8" s="133"/>
      <c r="G8" s="133"/>
      <c r="H8" s="133"/>
      <c r="I8" s="133"/>
      <c r="J8" s="134"/>
    </row>
    <row r="9" spans="1:10" ht="51.75">
      <c r="A9" s="131" t="s">
        <v>521</v>
      </c>
      <c r="B9" s="132" t="s">
        <v>174</v>
      </c>
      <c r="C9" s="133">
        <v>14247</v>
      </c>
      <c r="D9" s="133">
        <v>25865</v>
      </c>
      <c r="E9" s="133"/>
      <c r="F9" s="133"/>
      <c r="G9" s="133"/>
      <c r="H9" s="133"/>
      <c r="I9" s="133"/>
      <c r="J9" s="134"/>
    </row>
    <row r="10" spans="1:10" ht="69">
      <c r="A10" s="135" t="s">
        <v>175</v>
      </c>
      <c r="B10" s="132" t="s">
        <v>176</v>
      </c>
      <c r="C10" s="133">
        <v>400</v>
      </c>
      <c r="D10" s="133">
        <v>2100</v>
      </c>
      <c r="E10" s="133"/>
      <c r="F10" s="133"/>
      <c r="G10" s="133"/>
      <c r="H10" s="133"/>
      <c r="I10" s="133"/>
      <c r="J10" s="134"/>
    </row>
    <row r="11" spans="1:10" ht="69">
      <c r="A11" s="131" t="s">
        <v>177</v>
      </c>
      <c r="B11" s="132" t="s">
        <v>178</v>
      </c>
      <c r="C11" s="133">
        <v>17500</v>
      </c>
      <c r="D11" s="133">
        <v>12809</v>
      </c>
      <c r="E11" s="133"/>
      <c r="F11" s="133"/>
      <c r="G11" s="133"/>
      <c r="H11" s="133"/>
      <c r="I11" s="133"/>
      <c r="J11" s="134"/>
    </row>
    <row r="12" spans="1:10" ht="34.5">
      <c r="A12" s="131" t="s">
        <v>179</v>
      </c>
      <c r="B12" s="132" t="s">
        <v>180</v>
      </c>
      <c r="C12" s="133"/>
      <c r="D12" s="133"/>
      <c r="E12" s="133"/>
      <c r="F12" s="133"/>
      <c r="G12" s="133"/>
      <c r="H12" s="133"/>
      <c r="I12" s="133"/>
      <c r="J12" s="134"/>
    </row>
    <row r="13" spans="1:10" ht="86.25">
      <c r="A13" s="135" t="s">
        <v>181</v>
      </c>
      <c r="B13" s="132" t="s">
        <v>182</v>
      </c>
      <c r="C13" s="133"/>
      <c r="D13" s="133"/>
      <c r="E13" s="133"/>
      <c r="F13" s="133"/>
      <c r="G13" s="133"/>
      <c r="H13" s="133"/>
      <c r="I13" s="133"/>
      <c r="J13" s="134"/>
    </row>
    <row r="14" spans="1:10" ht="86.25">
      <c r="A14" s="135" t="s">
        <v>183</v>
      </c>
      <c r="B14" s="132" t="s">
        <v>184</v>
      </c>
      <c r="C14" s="133">
        <v>6850</v>
      </c>
      <c r="D14" s="133">
        <v>6917</v>
      </c>
      <c r="E14" s="133"/>
      <c r="F14" s="133"/>
      <c r="G14" s="133"/>
      <c r="H14" s="133"/>
      <c r="I14" s="133"/>
      <c r="J14" s="134"/>
    </row>
    <row r="15" spans="1:10" ht="16.5">
      <c r="A15" s="136" t="s">
        <v>185</v>
      </c>
      <c r="B15" s="137" t="s">
        <v>186</v>
      </c>
      <c r="C15" s="138">
        <f>C14+C13+C12+C11+C10+C9+C8</f>
        <v>38997</v>
      </c>
      <c r="D15" s="138">
        <f>D14+D13+D12+D11+D10+D9+D8</f>
        <v>49191</v>
      </c>
      <c r="E15" s="139"/>
      <c r="F15" s="139"/>
      <c r="G15" s="139"/>
      <c r="H15" s="139"/>
      <c r="I15" s="139"/>
      <c r="J15" s="140"/>
    </row>
    <row r="16" spans="1:10" ht="16.5">
      <c r="A16" s="141"/>
      <c r="B16" s="142"/>
      <c r="C16" s="139"/>
      <c r="D16" s="139"/>
      <c r="E16" s="139"/>
      <c r="F16" s="139"/>
      <c r="G16" s="139"/>
      <c r="H16" s="139"/>
      <c r="I16" s="139"/>
      <c r="J16" s="140"/>
    </row>
    <row r="17" spans="1:10" ht="16.5">
      <c r="A17" s="143" t="s">
        <v>522</v>
      </c>
      <c r="B17" s="144"/>
      <c r="C17" s="145">
        <v>14000</v>
      </c>
      <c r="D17" s="139">
        <v>17328</v>
      </c>
      <c r="E17" s="139"/>
      <c r="F17" s="139"/>
      <c r="G17" s="139"/>
      <c r="H17" s="139"/>
      <c r="I17" s="139"/>
      <c r="J17" s="140"/>
    </row>
    <row r="18" spans="1:10" ht="66">
      <c r="A18" s="143" t="s">
        <v>544</v>
      </c>
      <c r="B18" s="144"/>
      <c r="C18" s="145">
        <v>6300</v>
      </c>
      <c r="D18" s="139">
        <v>8100</v>
      </c>
      <c r="E18" s="139"/>
      <c r="F18" s="139"/>
      <c r="G18" s="139"/>
      <c r="H18" s="139"/>
      <c r="I18" s="139"/>
      <c r="J18" s="140"/>
    </row>
    <row r="19" spans="1:10" ht="34.5">
      <c r="A19" s="131" t="s">
        <v>187</v>
      </c>
      <c r="B19" s="132" t="s">
        <v>188</v>
      </c>
      <c r="C19" s="146">
        <f>SUM(C17:C18)</f>
        <v>20300</v>
      </c>
      <c r="D19" s="133">
        <f>SUM(D17:D18)</f>
        <v>25428</v>
      </c>
      <c r="E19" s="133"/>
      <c r="F19" s="133"/>
      <c r="G19" s="133"/>
      <c r="H19" s="133"/>
      <c r="I19" s="133"/>
      <c r="J19" s="134"/>
    </row>
    <row r="20" spans="1:10" ht="49.5">
      <c r="A20" s="143" t="s">
        <v>189</v>
      </c>
      <c r="B20" s="144" t="s">
        <v>190</v>
      </c>
      <c r="C20" s="139">
        <v>0</v>
      </c>
      <c r="D20" s="139">
        <v>0</v>
      </c>
      <c r="E20" s="139"/>
      <c r="F20" s="139"/>
      <c r="G20" s="139"/>
      <c r="H20" s="139"/>
      <c r="I20" s="139"/>
      <c r="J20" s="140"/>
    </row>
    <row r="21" spans="1:10" ht="51.75">
      <c r="A21" s="131" t="s">
        <v>191</v>
      </c>
      <c r="B21" s="132" t="s">
        <v>192</v>
      </c>
      <c r="C21" s="133">
        <v>500</v>
      </c>
      <c r="D21" s="133">
        <v>1500</v>
      </c>
      <c r="E21" s="133"/>
      <c r="F21" s="133"/>
      <c r="G21" s="133"/>
      <c r="H21" s="133"/>
      <c r="I21" s="133"/>
      <c r="J21" s="134"/>
    </row>
    <row r="22" spans="1:10" ht="86.25">
      <c r="A22" s="131" t="s">
        <v>193</v>
      </c>
      <c r="B22" s="132" t="s">
        <v>194</v>
      </c>
      <c r="C22" s="133">
        <v>4175</v>
      </c>
      <c r="D22" s="133">
        <v>6350</v>
      </c>
      <c r="E22" s="133"/>
      <c r="F22" s="133"/>
      <c r="G22" s="133"/>
      <c r="H22" s="133"/>
      <c r="I22" s="133"/>
      <c r="J22" s="134"/>
    </row>
    <row r="23" spans="1:10" ht="16.5">
      <c r="A23" s="147" t="s">
        <v>195</v>
      </c>
      <c r="B23" s="148" t="s">
        <v>196</v>
      </c>
      <c r="C23" s="149">
        <f>C22+C21+C19</f>
        <v>24975</v>
      </c>
      <c r="D23" s="149">
        <f>D22+D21+D19</f>
        <v>33278</v>
      </c>
      <c r="E23" s="150"/>
      <c r="F23" s="150"/>
      <c r="G23" s="150"/>
      <c r="H23" s="150"/>
      <c r="I23" s="150"/>
      <c r="J23" s="151"/>
    </row>
  </sheetData>
  <sheetProtection selectLockedCells="1" selectUnlockedCells="1"/>
  <mergeCells count="12">
    <mergeCell ref="J6:J7"/>
    <mergeCell ref="A2:J2"/>
    <mergeCell ref="A3:J3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1"/>
  <sheetViews>
    <sheetView view="pageLayout" zoomScaleNormal="100" zoomScaleSheetLayoutView="100" workbookViewId="0">
      <selection activeCell="C1" sqref="C1"/>
    </sheetView>
  </sheetViews>
  <sheetFormatPr defaultColWidth="11.5703125" defaultRowHeight="15"/>
  <cols>
    <col min="1" max="1" width="65.140625" customWidth="1"/>
    <col min="2" max="2" width="23.28515625" customWidth="1"/>
    <col min="3" max="3" width="39.5703125" customWidth="1"/>
  </cols>
  <sheetData>
    <row r="1" spans="1:3" ht="26.1" customHeight="1">
      <c r="A1" s="126"/>
      <c r="B1" s="126"/>
      <c r="C1" s="152" t="s">
        <v>804</v>
      </c>
    </row>
    <row r="2" spans="1:3" ht="16.149999999999999" customHeight="1">
      <c r="A2" s="339" t="s">
        <v>762</v>
      </c>
      <c r="B2" s="339"/>
      <c r="C2" s="339"/>
    </row>
    <row r="3" spans="1:3" ht="16.149999999999999" customHeight="1">
      <c r="A3" s="340" t="s">
        <v>545</v>
      </c>
      <c r="B3" s="340"/>
      <c r="C3" s="340"/>
    </row>
    <row r="4" spans="1:3" ht="44.85" customHeight="1">
      <c r="A4" s="153"/>
      <c r="B4" s="154"/>
      <c r="C4" s="155"/>
    </row>
    <row r="5" spans="1:3" ht="17.25">
      <c r="A5" s="130" t="s">
        <v>546</v>
      </c>
      <c r="B5" s="126"/>
      <c r="C5" s="126"/>
    </row>
    <row r="6" spans="1:3" ht="16.5">
      <c r="A6" s="138" t="s">
        <v>506</v>
      </c>
      <c r="B6" s="156" t="s">
        <v>26</v>
      </c>
      <c r="C6" s="157" t="s">
        <v>547</v>
      </c>
    </row>
    <row r="7" spans="1:3" ht="33">
      <c r="A7" s="158" t="s">
        <v>548</v>
      </c>
      <c r="B7" s="159" t="s">
        <v>121</v>
      </c>
      <c r="C7" s="160">
        <v>700000</v>
      </c>
    </row>
    <row r="8" spans="1:3" ht="16.5">
      <c r="A8" s="161" t="s">
        <v>120</v>
      </c>
      <c r="B8" s="156" t="s">
        <v>121</v>
      </c>
      <c r="C8" s="162">
        <f>SUM(C7)</f>
        <v>700000</v>
      </c>
    </row>
    <row r="9" spans="1:3" ht="16.5">
      <c r="A9" s="158" t="s">
        <v>549</v>
      </c>
      <c r="B9" s="163" t="s">
        <v>125</v>
      </c>
      <c r="C9" s="145"/>
    </row>
    <row r="10" spans="1:3" ht="33">
      <c r="A10" s="158" t="s">
        <v>550</v>
      </c>
      <c r="B10" s="163" t="s">
        <v>125</v>
      </c>
      <c r="C10" s="145"/>
    </row>
    <row r="11" spans="1:3" ht="33">
      <c r="A11" s="158" t="s">
        <v>551</v>
      </c>
      <c r="B11" s="163" t="s">
        <v>125</v>
      </c>
      <c r="C11" s="145"/>
    </row>
    <row r="12" spans="1:3" ht="16.5">
      <c r="A12" s="158" t="s">
        <v>552</v>
      </c>
      <c r="B12" s="163" t="s">
        <v>125</v>
      </c>
      <c r="C12" s="145"/>
    </row>
    <row r="13" spans="1:3" ht="16.5">
      <c r="A13" s="164" t="s">
        <v>553</v>
      </c>
      <c r="B13" s="163" t="s">
        <v>125</v>
      </c>
      <c r="C13" s="145"/>
    </row>
    <row r="14" spans="1:3" ht="33">
      <c r="A14" s="164" t="s">
        <v>554</v>
      </c>
      <c r="B14" s="163" t="s">
        <v>125</v>
      </c>
      <c r="C14" s="145"/>
    </row>
    <row r="15" spans="1:3" ht="33">
      <c r="A15" s="161" t="s">
        <v>555</v>
      </c>
      <c r="B15" s="165" t="s">
        <v>125</v>
      </c>
      <c r="C15" s="166">
        <f>SUM(C9:C14)</f>
        <v>0</v>
      </c>
    </row>
    <row r="16" spans="1:3" ht="33">
      <c r="A16" s="158" t="s">
        <v>556</v>
      </c>
      <c r="B16" s="163" t="s">
        <v>127</v>
      </c>
      <c r="C16" s="145">
        <v>0</v>
      </c>
    </row>
    <row r="17" spans="1:3" ht="33">
      <c r="A17" s="167" t="s">
        <v>557</v>
      </c>
      <c r="B17" s="165" t="s">
        <v>127</v>
      </c>
      <c r="C17" s="166">
        <f>SUM(C16)</f>
        <v>0</v>
      </c>
    </row>
    <row r="18" spans="1:3" ht="16.5">
      <c r="A18" s="158" t="s">
        <v>558</v>
      </c>
      <c r="B18" s="163" t="s">
        <v>129</v>
      </c>
      <c r="C18" s="145"/>
    </row>
    <row r="19" spans="1:3" ht="16.5">
      <c r="A19" s="158" t="s">
        <v>559</v>
      </c>
      <c r="B19" s="163" t="s">
        <v>129</v>
      </c>
      <c r="C19" s="145"/>
    </row>
    <row r="20" spans="1:3" ht="33">
      <c r="A20" s="164" t="s">
        <v>560</v>
      </c>
      <c r="B20" s="163" t="s">
        <v>129</v>
      </c>
      <c r="C20" s="145">
        <v>0</v>
      </c>
    </row>
    <row r="21" spans="1:3" ht="33">
      <c r="A21" s="164" t="s">
        <v>561</v>
      </c>
      <c r="B21" s="163" t="s">
        <v>129</v>
      </c>
      <c r="C21" s="145"/>
    </row>
    <row r="22" spans="1:3" ht="33">
      <c r="A22" s="164" t="s">
        <v>562</v>
      </c>
      <c r="B22" s="163" t="s">
        <v>129</v>
      </c>
      <c r="C22" s="145"/>
    </row>
    <row r="23" spans="1:3" ht="49.5">
      <c r="A23" s="168" t="s">
        <v>563</v>
      </c>
      <c r="B23" s="163" t="s">
        <v>129</v>
      </c>
      <c r="C23" s="145"/>
    </row>
    <row r="24" spans="1:3" ht="16.5">
      <c r="A24" s="169" t="s">
        <v>564</v>
      </c>
      <c r="B24" s="165" t="s">
        <v>129</v>
      </c>
      <c r="C24" s="166">
        <f>SUM(C18:C23)</f>
        <v>0</v>
      </c>
    </row>
    <row r="25" spans="1:3" ht="16.5">
      <c r="A25" s="158" t="s">
        <v>565</v>
      </c>
      <c r="B25" s="163" t="s">
        <v>131</v>
      </c>
      <c r="C25" s="145"/>
    </row>
    <row r="26" spans="1:3" ht="16.5">
      <c r="A26" s="158" t="s">
        <v>566</v>
      </c>
      <c r="B26" s="163" t="s">
        <v>131</v>
      </c>
      <c r="C26" s="145">
        <v>0</v>
      </c>
    </row>
    <row r="27" spans="1:3" ht="16.5">
      <c r="A27" s="169" t="s">
        <v>567</v>
      </c>
      <c r="B27" s="170" t="s">
        <v>131</v>
      </c>
      <c r="C27" s="166">
        <f>SUM(C25:C26)</f>
        <v>0</v>
      </c>
    </row>
    <row r="28" spans="1:3" ht="16.5">
      <c r="A28" s="158" t="s">
        <v>568</v>
      </c>
      <c r="B28" s="163" t="s">
        <v>133</v>
      </c>
      <c r="C28" s="145"/>
    </row>
    <row r="29" spans="1:3" ht="33">
      <c r="A29" s="158" t="s">
        <v>569</v>
      </c>
      <c r="B29" s="163" t="s">
        <v>133</v>
      </c>
      <c r="C29" s="145">
        <v>0</v>
      </c>
    </row>
    <row r="30" spans="1:3" ht="16.5">
      <c r="A30" s="164" t="s">
        <v>570</v>
      </c>
      <c r="B30" s="163" t="s">
        <v>133</v>
      </c>
      <c r="C30" s="145">
        <v>300000</v>
      </c>
    </row>
    <row r="31" spans="1:3" ht="16.5">
      <c r="A31" s="164" t="s">
        <v>571</v>
      </c>
      <c r="B31" s="163" t="s">
        <v>133</v>
      </c>
      <c r="C31" s="145">
        <v>200000</v>
      </c>
    </row>
    <row r="32" spans="1:3" ht="33">
      <c r="A32" s="164" t="s">
        <v>572</v>
      </c>
      <c r="B32" s="163" t="s">
        <v>133</v>
      </c>
      <c r="C32" s="145">
        <v>600000</v>
      </c>
    </row>
    <row r="33" spans="1:3" ht="33">
      <c r="A33" s="164" t="s">
        <v>573</v>
      </c>
      <c r="B33" s="163" t="s">
        <v>133</v>
      </c>
      <c r="C33" s="145"/>
    </row>
    <row r="34" spans="1:3" ht="16.5">
      <c r="A34" s="164" t="s">
        <v>574</v>
      </c>
      <c r="B34" s="163" t="s">
        <v>133</v>
      </c>
      <c r="C34" s="145"/>
    </row>
    <row r="35" spans="1:3" ht="16.5">
      <c r="A35" s="164" t="s">
        <v>575</v>
      </c>
      <c r="B35" s="163" t="s">
        <v>133</v>
      </c>
      <c r="C35" s="145"/>
    </row>
    <row r="36" spans="1:3" ht="16.5">
      <c r="A36" s="164" t="s">
        <v>576</v>
      </c>
      <c r="B36" s="163" t="s">
        <v>133</v>
      </c>
      <c r="C36" s="145">
        <v>0</v>
      </c>
    </row>
    <row r="37" spans="1:3" ht="33">
      <c r="A37" s="164" t="s">
        <v>577</v>
      </c>
      <c r="B37" s="163" t="s">
        <v>133</v>
      </c>
      <c r="C37" s="145"/>
    </row>
    <row r="38" spans="1:3" ht="49.5">
      <c r="A38" s="164" t="s">
        <v>578</v>
      </c>
      <c r="B38" s="163" t="s">
        <v>133</v>
      </c>
      <c r="C38" s="145"/>
    </row>
    <row r="39" spans="1:3" ht="49.5">
      <c r="A39" s="164" t="s">
        <v>579</v>
      </c>
      <c r="B39" s="163" t="s">
        <v>133</v>
      </c>
      <c r="C39" s="145"/>
    </row>
    <row r="40" spans="1:3" ht="16.5">
      <c r="A40" s="169" t="s">
        <v>580</v>
      </c>
      <c r="B40" s="165" t="s">
        <v>133</v>
      </c>
      <c r="C40" s="166">
        <f>SUM(C28:C39)</f>
        <v>1100000</v>
      </c>
    </row>
    <row r="41" spans="1:3" ht="16.5">
      <c r="A41" s="171" t="s">
        <v>134</v>
      </c>
      <c r="B41" s="172" t="s">
        <v>135</v>
      </c>
      <c r="C41" s="173">
        <f>C40+C27+C24+C17+C15+C8</f>
        <v>1800000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Footer>&amp;L&amp;"Times New Roman,Normál"&amp;10Módosítva az 5/2019. (X.10.) és a  8/2019. (XI.27. ) sz. önkormányzati rendelettel!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35609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5</vt:i4>
      </vt:variant>
    </vt:vector>
  </HeadingPairs>
  <TitlesOfParts>
    <vt:vector size="22" baseType="lpstr">
      <vt:lpstr>1- mell</vt:lpstr>
      <vt:lpstr>2. mell.</vt:lpstr>
      <vt:lpstr>3. sz. mell.</vt:lpstr>
      <vt:lpstr>4. mell.</vt:lpstr>
      <vt:lpstr>4.1 </vt:lpstr>
      <vt:lpstr>5. mell.</vt:lpstr>
      <vt:lpstr>6. mell.</vt:lpstr>
      <vt:lpstr>7. mell.</vt:lpstr>
      <vt:lpstr>8. mell.</vt:lpstr>
      <vt:lpstr>9. mell.</vt:lpstr>
      <vt:lpstr>10. mell.</vt:lpstr>
      <vt:lpstr>11. mell.</vt:lpstr>
      <vt:lpstr>12. mell.</vt:lpstr>
      <vt:lpstr>13. mell.</vt:lpstr>
      <vt:lpstr>14. mell</vt:lpstr>
      <vt:lpstr>15. mell.</vt:lpstr>
      <vt:lpstr>16. mell</vt:lpstr>
      <vt:lpstr>'10. mell.'!Nyomtatási_cím</vt:lpstr>
      <vt:lpstr>'2. mell.'!Nyomtatási_cím</vt:lpstr>
      <vt:lpstr>'3. sz. mell.'!Nyomtatási_cím</vt:lpstr>
      <vt:lpstr>'15. mell.'!Nyomtatási_terület</vt:lpstr>
      <vt:lpstr>'7.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revision>4</cp:revision>
  <cp:lastPrinted>2020-04-27T09:32:50Z</cp:lastPrinted>
  <dcterms:created xsi:type="dcterms:W3CDTF">2015-01-28T09:43:29Z</dcterms:created>
  <dcterms:modified xsi:type="dcterms:W3CDTF">2021-12-03T08:36:51Z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